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customXml/itemProps2.xml" ContentType="application/vnd.openxmlformats-officedocument.customXmlProperti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xr:revisionPtr revIDLastSave="1310" documentId="11_C6E74B8C3EBAFE3A12C54C82A9E523C53CED4083" xr6:coauthVersionLast="47" xr6:coauthVersionMax="47" xr10:uidLastSave="{E62CD745-F3DD-4B75-93E5-85850226A699}"/>
  <bookViews>
    <workbookView xWindow="240" yWindow="105" windowWidth="14805" windowHeight="8010" firstSheet="1" activeTab="1" xr2:uid="{00000000-000D-0000-FFFF-FFFF00000000}"/>
  </bookViews>
  <sheets>
    <sheet name="Mid Range Fee Justification" sheetId="1" r:id="rId1"/>
    <sheet name="Low Range Fee Justification" sheetId="9" r:id="rId2"/>
    <sheet name="Upper Range Fee Justification" sheetId="10" r:id="rId3"/>
    <sheet name="Rate Sheet 3-3-2025" sheetId="2" r:id="rId4"/>
    <sheet name="01 Hess Qty" sheetId="3" r:id="rId5"/>
    <sheet name="02 Paradise Qty" sheetId="4" r:id="rId6"/>
    <sheet name="03 Broadway " sheetId="5" r:id="rId7"/>
    <sheet name="04 Breckenridge" sheetId="6" r:id="rId8"/>
    <sheet name="05 53rd, Long, E Hill" sheetId="7" r:id="rId9"/>
    <sheet name="06 E 52nd., Normal" sheetId="8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I16" i="10"/>
  <c r="H16" i="10"/>
  <c r="G16" i="10"/>
  <c r="F16" i="10"/>
  <c r="E16" i="10"/>
  <c r="D16" i="10"/>
  <c r="C16" i="10"/>
  <c r="D8" i="10"/>
  <c r="C8" i="10"/>
  <c r="I16" i="9"/>
  <c r="H16" i="9"/>
  <c r="G16" i="9"/>
  <c r="F16" i="9"/>
  <c r="E16" i="9"/>
  <c r="D16" i="9"/>
  <c r="C16" i="9"/>
  <c r="C8" i="9"/>
  <c r="K16" i="5"/>
  <c r="J16" i="5"/>
  <c r="N20" i="7"/>
  <c r="J20" i="7"/>
  <c r="J20" i="6"/>
  <c r="J10" i="4"/>
  <c r="N4" i="4"/>
  <c r="N5" i="4"/>
  <c r="N6" i="4"/>
  <c r="N7" i="4"/>
  <c r="N8" i="4"/>
  <c r="N9" i="4"/>
  <c r="J4" i="4"/>
  <c r="J5" i="4"/>
  <c r="J6" i="4"/>
  <c r="J7" i="4"/>
  <c r="J8" i="4"/>
  <c r="J9" i="4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F22" i="8"/>
  <c r="I3" i="8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K20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F20" i="7"/>
  <c r="I3" i="7"/>
  <c r="F20" i="6"/>
  <c r="F16" i="5"/>
  <c r="I4" i="5"/>
  <c r="M4" i="5" s="1"/>
  <c r="I5" i="5"/>
  <c r="M5" i="5" s="1"/>
  <c r="I6" i="5"/>
  <c r="M6" i="5" s="1"/>
  <c r="I7" i="5"/>
  <c r="M7" i="5" s="1"/>
  <c r="I8" i="5"/>
  <c r="M8" i="5" s="1"/>
  <c r="I9" i="5"/>
  <c r="M9" i="5" s="1"/>
  <c r="I10" i="5"/>
  <c r="M10" i="5" s="1"/>
  <c r="I11" i="5"/>
  <c r="M11" i="5" s="1"/>
  <c r="I12" i="5"/>
  <c r="M12" i="5" s="1"/>
  <c r="I13" i="5"/>
  <c r="M13" i="5" s="1"/>
  <c r="I14" i="5"/>
  <c r="M14" i="5" s="1"/>
  <c r="I15" i="5"/>
  <c r="M15" i="5" s="1"/>
  <c r="J4" i="5"/>
  <c r="J5" i="5"/>
  <c r="J6" i="5"/>
  <c r="J7" i="5"/>
  <c r="J8" i="5"/>
  <c r="J9" i="5"/>
  <c r="J10" i="5"/>
  <c r="J11" i="5"/>
  <c r="J12" i="5"/>
  <c r="J13" i="5"/>
  <c r="J14" i="5"/>
  <c r="J15" i="5"/>
  <c r="K4" i="5"/>
  <c r="K5" i="5"/>
  <c r="K6" i="5"/>
  <c r="K7" i="5"/>
  <c r="K8" i="5"/>
  <c r="K9" i="5"/>
  <c r="K10" i="5"/>
  <c r="K11" i="5"/>
  <c r="K12" i="5"/>
  <c r="K13" i="5"/>
  <c r="K14" i="5"/>
  <c r="K15" i="5"/>
  <c r="I3" i="6"/>
  <c r="M3" i="6" s="1"/>
  <c r="I3" i="5"/>
  <c r="I9" i="4"/>
  <c r="M9" i="4" s="1"/>
  <c r="I8" i="4"/>
  <c r="M8" i="4" s="1"/>
  <c r="I7" i="4"/>
  <c r="M7" i="4" s="1"/>
  <c r="I6" i="4"/>
  <c r="M6" i="4" s="1"/>
  <c r="I5" i="4"/>
  <c r="M5" i="4" s="1"/>
  <c r="I4" i="4"/>
  <c r="M4" i="4" s="1"/>
  <c r="I3" i="4"/>
  <c r="M3" i="4" s="1"/>
  <c r="I13" i="3"/>
  <c r="M13" i="3" s="1"/>
  <c r="I3" i="3"/>
  <c r="M3" i="3" s="1"/>
  <c r="I4" i="3"/>
  <c r="M4" i="3" s="1"/>
  <c r="I5" i="3"/>
  <c r="M5" i="3" s="1"/>
  <c r="I6" i="3"/>
  <c r="M6" i="3" s="1"/>
  <c r="I7" i="3"/>
  <c r="M7" i="3" s="1"/>
  <c r="I8" i="3"/>
  <c r="M8" i="3" s="1"/>
  <c r="I9" i="3"/>
  <c r="M9" i="3" s="1"/>
  <c r="I10" i="3"/>
  <c r="M10" i="3" s="1"/>
  <c r="I11" i="3"/>
  <c r="M11" i="3" s="1"/>
  <c r="I12" i="3"/>
  <c r="M12" i="3" s="1"/>
  <c r="I14" i="3"/>
  <c r="M14" i="3" s="1"/>
  <c r="G14" i="3"/>
  <c r="G13" i="3"/>
  <c r="G12" i="3"/>
  <c r="G11" i="3"/>
  <c r="G10" i="3"/>
  <c r="G9" i="3"/>
  <c r="G8" i="3"/>
  <c r="G7" i="3"/>
  <c r="G6" i="3"/>
  <c r="G5" i="3"/>
  <c r="G4" i="3"/>
  <c r="G3" i="3"/>
  <c r="C8" i="1"/>
  <c r="D8" i="1"/>
  <c r="B61" i="2"/>
  <c r="F56" i="2"/>
  <c r="C56" i="2"/>
  <c r="D56" i="2" s="1"/>
  <c r="F55" i="2"/>
  <c r="C55" i="2"/>
  <c r="D55" i="2" s="1"/>
  <c r="F54" i="2"/>
  <c r="C54" i="2"/>
  <c r="D54" i="2" s="1"/>
  <c r="F53" i="2"/>
  <c r="C53" i="2"/>
  <c r="D53" i="2" s="1"/>
  <c r="F52" i="2"/>
  <c r="C52" i="2"/>
  <c r="D52" i="2" s="1"/>
  <c r="F51" i="2"/>
  <c r="C51" i="2"/>
  <c r="D51" i="2" s="1"/>
  <c r="F50" i="2"/>
  <c r="C50" i="2"/>
  <c r="D50" i="2" s="1"/>
  <c r="F46" i="2"/>
  <c r="C46" i="2"/>
  <c r="D46" i="2" s="1"/>
  <c r="F45" i="2"/>
  <c r="C45" i="2"/>
  <c r="D45" i="2" s="1"/>
  <c r="F44" i="2"/>
  <c r="C44" i="2"/>
  <c r="D44" i="2" s="1"/>
  <c r="F43" i="2"/>
  <c r="C43" i="2"/>
  <c r="D43" i="2" s="1"/>
  <c r="F42" i="2"/>
  <c r="C42" i="2"/>
  <c r="D42" i="2" s="1"/>
  <c r="F38" i="2"/>
  <c r="C38" i="2"/>
  <c r="D38" i="2" s="1"/>
  <c r="F37" i="2"/>
  <c r="C37" i="2"/>
  <c r="D37" i="2" s="1"/>
  <c r="F36" i="2"/>
  <c r="C36" i="2"/>
  <c r="D36" i="2" s="1"/>
  <c r="F35" i="2"/>
  <c r="C35" i="2"/>
  <c r="D35" i="2" s="1"/>
  <c r="F34" i="2"/>
  <c r="C34" i="2"/>
  <c r="D34" i="2" s="1"/>
  <c r="F33" i="2"/>
  <c r="C33" i="2"/>
  <c r="D33" i="2" s="1"/>
  <c r="F29" i="2"/>
  <c r="C29" i="2"/>
  <c r="D29" i="2" s="1"/>
  <c r="F28" i="2"/>
  <c r="C28" i="2"/>
  <c r="D28" i="2" s="1"/>
  <c r="F27" i="2"/>
  <c r="C27" i="2"/>
  <c r="D27" i="2" s="1"/>
  <c r="F26" i="2"/>
  <c r="C26" i="2"/>
  <c r="D26" i="2" s="1"/>
  <c r="F25" i="2"/>
  <c r="C25" i="2"/>
  <c r="D25" i="2" s="1"/>
  <c r="F24" i="2"/>
  <c r="C24" i="2"/>
  <c r="D24" i="2" s="1"/>
  <c r="F23" i="2"/>
  <c r="C23" i="2"/>
  <c r="D23" i="2" s="1"/>
  <c r="F22" i="2"/>
  <c r="C22" i="2"/>
  <c r="D22" i="2" s="1"/>
  <c r="F21" i="2"/>
  <c r="C21" i="2"/>
  <c r="D21" i="2" s="1"/>
  <c r="F20" i="2"/>
  <c r="C20" i="2"/>
  <c r="D20" i="2" s="1"/>
  <c r="F19" i="2"/>
  <c r="C19" i="2"/>
  <c r="D19" i="2" s="1"/>
  <c r="F18" i="2"/>
  <c r="C18" i="2"/>
  <c r="D18" i="2" s="1"/>
  <c r="F17" i="2"/>
  <c r="C17" i="2"/>
  <c r="D17" i="2" s="1"/>
  <c r="F16" i="2"/>
  <c r="C16" i="2"/>
  <c r="D16" i="2" s="1"/>
  <c r="F12" i="2"/>
  <c r="C12" i="2"/>
  <c r="D12" i="2" s="1"/>
  <c r="J11" i="1"/>
  <c r="J12" i="1"/>
  <c r="J13" i="1"/>
  <c r="J14" i="1"/>
  <c r="J15" i="1"/>
  <c r="J10" i="1"/>
  <c r="I16" i="1"/>
  <c r="H16" i="1"/>
  <c r="G16" i="1"/>
  <c r="F16" i="1"/>
  <c r="E16" i="1"/>
  <c r="D16" i="1"/>
  <c r="C16" i="1"/>
  <c r="J16" i="1" s="1"/>
  <c r="J17" i="1" s="1"/>
  <c r="J18" i="1" s="1"/>
  <c r="J15" i="10" l="1"/>
  <c r="J14" i="10"/>
  <c r="J13" i="10"/>
  <c r="J12" i="10"/>
  <c r="J11" i="10"/>
  <c r="J10" i="10"/>
  <c r="C19" i="10"/>
  <c r="J16" i="10"/>
  <c r="J17" i="10" s="1"/>
  <c r="J18" i="10" s="1"/>
  <c r="J15" i="9"/>
  <c r="J14" i="9"/>
  <c r="J13" i="9"/>
  <c r="J12" i="9"/>
  <c r="J11" i="9"/>
  <c r="J10" i="9"/>
  <c r="C19" i="9"/>
  <c r="J16" i="9"/>
  <c r="J17" i="9" s="1"/>
  <c r="J18" i="9" s="1"/>
  <c r="C19" i="1"/>
  <c r="M3" i="8"/>
  <c r="J3" i="8"/>
  <c r="M3" i="7"/>
  <c r="J3" i="7"/>
  <c r="K3" i="7" s="1"/>
  <c r="M19" i="6"/>
  <c r="K19" i="6"/>
  <c r="M18" i="6"/>
  <c r="K18" i="6"/>
  <c r="M17" i="6"/>
  <c r="K17" i="6"/>
  <c r="N17" i="6" s="1"/>
  <c r="O17" i="6" s="1"/>
  <c r="M16" i="6"/>
  <c r="K16" i="6"/>
  <c r="M15" i="6"/>
  <c r="K15" i="6"/>
  <c r="M14" i="6"/>
  <c r="K14" i="6"/>
  <c r="M13" i="6"/>
  <c r="K13" i="6"/>
  <c r="M12" i="6"/>
  <c r="K12" i="6"/>
  <c r="M11" i="6"/>
  <c r="K11" i="6"/>
  <c r="M10" i="6"/>
  <c r="K10" i="6"/>
  <c r="M9" i="6"/>
  <c r="K9" i="6"/>
  <c r="M8" i="6"/>
  <c r="K8" i="6"/>
  <c r="M7" i="6"/>
  <c r="K7" i="6"/>
  <c r="M6" i="6"/>
  <c r="K6" i="6"/>
  <c r="M5" i="6"/>
  <c r="K5" i="6"/>
  <c r="M4" i="6"/>
  <c r="K4" i="6"/>
  <c r="M3" i="5"/>
  <c r="J3" i="5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O7" i="5" s="1"/>
  <c r="N6" i="5"/>
  <c r="O6" i="5" s="1"/>
  <c r="N5" i="5"/>
  <c r="O5" i="5" s="1"/>
  <c r="N4" i="5"/>
  <c r="O4" i="5" s="1"/>
  <c r="N15" i="5"/>
  <c r="O15" i="5" s="1"/>
  <c r="J3" i="6"/>
  <c r="F10" i="4"/>
  <c r="J3" i="4"/>
  <c r="K4" i="4"/>
  <c r="O4" i="4" s="1"/>
  <c r="K5" i="4"/>
  <c r="O5" i="4" s="1"/>
  <c r="K6" i="4"/>
  <c r="O6" i="4" s="1"/>
  <c r="K7" i="4"/>
  <c r="O7" i="4" s="1"/>
  <c r="K8" i="4"/>
  <c r="O8" i="4" s="1"/>
  <c r="K9" i="4"/>
  <c r="O9" i="4" s="1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 s="1"/>
  <c r="J14" i="3"/>
  <c r="K14" i="3"/>
  <c r="J4" i="3"/>
  <c r="K4" i="3" s="1"/>
  <c r="J3" i="3"/>
  <c r="K3" i="3"/>
  <c r="J6" i="3"/>
  <c r="K6" i="3" s="1"/>
  <c r="J5" i="3"/>
  <c r="F15" i="3"/>
  <c r="E12" i="2"/>
  <c r="G12" i="2" s="1"/>
  <c r="H12" i="2" s="1"/>
  <c r="I12" i="2" s="1"/>
  <c r="J12" i="2" s="1"/>
  <c r="E16" i="2"/>
  <c r="G16" i="2" s="1"/>
  <c r="H16" i="2" s="1"/>
  <c r="I16" i="2" s="1"/>
  <c r="J16" i="2" s="1"/>
  <c r="E17" i="2"/>
  <c r="G17" i="2" s="1"/>
  <c r="H17" i="2" s="1"/>
  <c r="I17" i="2" s="1"/>
  <c r="J17" i="2" s="1"/>
  <c r="E18" i="2"/>
  <c r="G18" i="2" s="1"/>
  <c r="H18" i="2" s="1"/>
  <c r="I18" i="2" s="1"/>
  <c r="J18" i="2" s="1"/>
  <c r="E19" i="2"/>
  <c r="G19" i="2" s="1"/>
  <c r="H19" i="2" s="1"/>
  <c r="I19" i="2" s="1"/>
  <c r="J19" i="2" s="1"/>
  <c r="E20" i="2"/>
  <c r="G20" i="2" s="1"/>
  <c r="H20" i="2" s="1"/>
  <c r="I20" i="2" s="1"/>
  <c r="J20" i="2" s="1"/>
  <c r="E21" i="2"/>
  <c r="G21" i="2" s="1"/>
  <c r="H21" i="2" s="1"/>
  <c r="I21" i="2" s="1"/>
  <c r="J21" i="2" s="1"/>
  <c r="E22" i="2"/>
  <c r="G22" i="2" s="1"/>
  <c r="H22" i="2" s="1"/>
  <c r="I22" i="2" s="1"/>
  <c r="J22" i="2" s="1"/>
  <c r="E23" i="2"/>
  <c r="G23" i="2" s="1"/>
  <c r="H23" i="2" s="1"/>
  <c r="I23" i="2" s="1"/>
  <c r="J23" i="2" s="1"/>
  <c r="E24" i="2"/>
  <c r="G24" i="2" s="1"/>
  <c r="H24" i="2" s="1"/>
  <c r="I24" i="2" s="1"/>
  <c r="J24" i="2" s="1"/>
  <c r="E25" i="2"/>
  <c r="G25" i="2" s="1"/>
  <c r="H25" i="2" s="1"/>
  <c r="I25" i="2" s="1"/>
  <c r="J25" i="2" s="1"/>
  <c r="E26" i="2"/>
  <c r="G26" i="2" s="1"/>
  <c r="H26" i="2" s="1"/>
  <c r="I26" i="2" s="1"/>
  <c r="J26" i="2" s="1"/>
  <c r="E27" i="2"/>
  <c r="G27" i="2" s="1"/>
  <c r="H27" i="2" s="1"/>
  <c r="I27" i="2" s="1"/>
  <c r="J27" i="2" s="1"/>
  <c r="E28" i="2"/>
  <c r="G28" i="2" s="1"/>
  <c r="H28" i="2" s="1"/>
  <c r="I28" i="2" s="1"/>
  <c r="J28" i="2" s="1"/>
  <c r="E29" i="2"/>
  <c r="G29" i="2" s="1"/>
  <c r="H29" i="2" s="1"/>
  <c r="I29" i="2" s="1"/>
  <c r="J29" i="2" s="1"/>
  <c r="E33" i="2"/>
  <c r="G33" i="2" s="1"/>
  <c r="H33" i="2" s="1"/>
  <c r="I33" i="2" s="1"/>
  <c r="J33" i="2" s="1"/>
  <c r="E34" i="2"/>
  <c r="G34" i="2" s="1"/>
  <c r="H34" i="2" s="1"/>
  <c r="I34" i="2" s="1"/>
  <c r="J34" i="2" s="1"/>
  <c r="E35" i="2"/>
  <c r="G35" i="2" s="1"/>
  <c r="H35" i="2" s="1"/>
  <c r="I35" i="2" s="1"/>
  <c r="J35" i="2" s="1"/>
  <c r="E36" i="2"/>
  <c r="G36" i="2" s="1"/>
  <c r="H36" i="2" s="1"/>
  <c r="I36" i="2" s="1"/>
  <c r="J36" i="2" s="1"/>
  <c r="E37" i="2"/>
  <c r="G37" i="2" s="1"/>
  <c r="H37" i="2" s="1"/>
  <c r="I37" i="2" s="1"/>
  <c r="J37" i="2" s="1"/>
  <c r="E38" i="2"/>
  <c r="G38" i="2" s="1"/>
  <c r="H38" i="2" s="1"/>
  <c r="I38" i="2" s="1"/>
  <c r="J38" i="2" s="1"/>
  <c r="E42" i="2"/>
  <c r="G42" i="2" s="1"/>
  <c r="H42" i="2" s="1"/>
  <c r="I42" i="2" s="1"/>
  <c r="J42" i="2" s="1"/>
  <c r="E43" i="2"/>
  <c r="G43" i="2" s="1"/>
  <c r="H43" i="2" s="1"/>
  <c r="I43" i="2" s="1"/>
  <c r="J43" i="2" s="1"/>
  <c r="E44" i="2"/>
  <c r="G44" i="2" s="1"/>
  <c r="H44" i="2" s="1"/>
  <c r="I44" i="2" s="1"/>
  <c r="J44" i="2" s="1"/>
  <c r="E45" i="2"/>
  <c r="G45" i="2" s="1"/>
  <c r="H45" i="2" s="1"/>
  <c r="I45" i="2" s="1"/>
  <c r="J45" i="2" s="1"/>
  <c r="E46" i="2"/>
  <c r="G46" i="2" s="1"/>
  <c r="H46" i="2" s="1"/>
  <c r="I46" i="2" s="1"/>
  <c r="J46" i="2" s="1"/>
  <c r="E50" i="2"/>
  <c r="G50" i="2" s="1"/>
  <c r="H50" i="2" s="1"/>
  <c r="I50" i="2" s="1"/>
  <c r="J50" i="2" s="1"/>
  <c r="E51" i="2"/>
  <c r="G51" i="2" s="1"/>
  <c r="H51" i="2" s="1"/>
  <c r="I51" i="2" s="1"/>
  <c r="J51" i="2" s="1"/>
  <c r="E52" i="2"/>
  <c r="G52" i="2" s="1"/>
  <c r="H52" i="2" s="1"/>
  <c r="I52" i="2" s="1"/>
  <c r="J52" i="2" s="1"/>
  <c r="E53" i="2"/>
  <c r="G53" i="2" s="1"/>
  <c r="H53" i="2" s="1"/>
  <c r="I53" i="2" s="1"/>
  <c r="J53" i="2" s="1"/>
  <c r="E54" i="2"/>
  <c r="G54" i="2" s="1"/>
  <c r="H54" i="2" s="1"/>
  <c r="I54" i="2" s="1"/>
  <c r="J54" i="2" s="1"/>
  <c r="E55" i="2"/>
  <c r="G55" i="2" s="1"/>
  <c r="H55" i="2" s="1"/>
  <c r="I55" i="2" s="1"/>
  <c r="J55" i="2" s="1"/>
  <c r="E56" i="2"/>
  <c r="G56" i="2" s="1"/>
  <c r="H56" i="2" s="1"/>
  <c r="I56" i="2" s="1"/>
  <c r="J56" i="2" s="1"/>
  <c r="K5" i="3" l="1"/>
  <c r="J15" i="3"/>
  <c r="K3" i="8"/>
  <c r="K22" i="8" s="1"/>
  <c r="J22" i="8"/>
  <c r="N3" i="8"/>
  <c r="N4" i="6"/>
  <c r="O4" i="6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8" i="6"/>
  <c r="O18" i="6"/>
  <c r="N19" i="6"/>
  <c r="O19" i="6"/>
  <c r="K20" i="6"/>
  <c r="N3" i="7"/>
  <c r="O3" i="7" s="1"/>
  <c r="K3" i="6"/>
  <c r="K3" i="5"/>
  <c r="K3" i="4"/>
  <c r="K10" i="4" s="1"/>
  <c r="N5" i="3"/>
  <c r="O5" i="3" s="1"/>
  <c r="N6" i="3"/>
  <c r="O6" i="3" s="1"/>
  <c r="N3" i="3"/>
  <c r="N4" i="3"/>
  <c r="O4" i="3" s="1"/>
  <c r="N14" i="3"/>
  <c r="O14" i="3" s="1"/>
  <c r="N13" i="3"/>
  <c r="O13" i="3" s="1"/>
  <c r="N12" i="3"/>
  <c r="O12" i="3" s="1"/>
  <c r="N11" i="3"/>
  <c r="O11" i="3" s="1"/>
  <c r="N10" i="3"/>
  <c r="O10" i="3" s="1"/>
  <c r="N9" i="3"/>
  <c r="O9" i="3" s="1"/>
  <c r="N8" i="3"/>
  <c r="O8" i="3" s="1"/>
  <c r="N7" i="3"/>
  <c r="O7" i="3" s="1"/>
  <c r="O3" i="3" l="1"/>
  <c r="N15" i="3"/>
  <c r="O3" i="8"/>
  <c r="N22" i="8"/>
  <c r="O22" i="8" s="1"/>
  <c r="O20" i="7"/>
  <c r="N3" i="6"/>
  <c r="N20" i="6" s="1"/>
  <c r="N3" i="5"/>
  <c r="N16" i="5" s="1"/>
  <c r="N3" i="4"/>
  <c r="N10" i="4" s="1"/>
  <c r="O10" i="4" s="1"/>
  <c r="O3" i="4"/>
  <c r="K15" i="3"/>
  <c r="O15" i="3" l="1"/>
  <c r="O3" i="6"/>
  <c r="O20" i="6"/>
  <c r="O16" i="5"/>
  <c r="O3" i="5"/>
</calcChain>
</file>

<file path=xl/sharedStrings.xml><?xml version="1.0" encoding="utf-8"?>
<sst xmlns="http://schemas.openxmlformats.org/spreadsheetml/2006/main" count="544" uniqueCount="152">
  <si>
    <t>Fee Justification</t>
  </si>
  <si>
    <t>Project</t>
  </si>
  <si>
    <t>City of Lawrence Task order 13 CCMG 2024-02 Resurfacing Program</t>
  </si>
  <si>
    <t>Contractor:</t>
  </si>
  <si>
    <t>Howard Companies</t>
  </si>
  <si>
    <t>Des. Number</t>
  </si>
  <si>
    <t>NA</t>
  </si>
  <si>
    <t>Const. Est:</t>
  </si>
  <si>
    <t>Contract Number</t>
  </si>
  <si>
    <t>Letting</t>
  </si>
  <si>
    <t>Location</t>
  </si>
  <si>
    <t>City of Lawrence, Various locations</t>
  </si>
  <si>
    <t>Task Description</t>
  </si>
  <si>
    <t>Subconsultant or Vendor</t>
  </si>
  <si>
    <t>Expenses</t>
  </si>
  <si>
    <t>Total</t>
  </si>
  <si>
    <t>PM5</t>
  </si>
  <si>
    <t>Inspector 2</t>
  </si>
  <si>
    <t>Mileage</t>
  </si>
  <si>
    <t>2024-2 Resurfacing Program</t>
  </si>
  <si>
    <t>Reimbursable Expense i.e Mileage</t>
  </si>
  <si>
    <t>Project Management</t>
  </si>
  <si>
    <t>Preconstruction, Progress Meetings</t>
  </si>
  <si>
    <t>Inspection / Measure / Quantify Items</t>
  </si>
  <si>
    <t>Red-Line As-Built Drawings (required) &amp; As-Built Digital Data Submission (if applicable)</t>
  </si>
  <si>
    <t>Final Construction Record</t>
  </si>
  <si>
    <t>Subtotal</t>
  </si>
  <si>
    <t>Rounded Subtotal</t>
  </si>
  <si>
    <t>Total Cost</t>
  </si>
  <si>
    <t>Total Hours</t>
  </si>
  <si>
    <t>2024-2025 BILLING RATE TABLE</t>
  </si>
  <si>
    <t>Overhead Effective Date: 07/01/23</t>
  </si>
  <si>
    <t>Project Number &amp; Description:  18-0114 - City of Lawrence - On-Call Engineering Services</t>
  </si>
  <si>
    <t>GROUP CLASSIFICATIONS/STAFF TYPES</t>
  </si>
  <si>
    <t>2023 GROUP AVERAGE HOURLY LABOR RATE</t>
  </si>
  <si>
    <t>2023 AVERAGE HOURLY LABOR RATE X OVERHEAD @</t>
  </si>
  <si>
    <t>2023 AVERAGE HOURLY LABOR RATE + OH</t>
  </si>
  <si>
    <t>2023 AVERAGE HOURLY LABOR RATE + OH x PROFIT @</t>
  </si>
  <si>
    <t>2023 AVERAGE HOURLY LABOR RATE TIMES COST OF MONEY @</t>
  </si>
  <si>
    <t xml:space="preserve">2023 HOURLY BILLING RATE </t>
  </si>
  <si>
    <t xml:space="preserve">2024 HOURLY BILLING RATE </t>
  </si>
  <si>
    <t xml:space="preserve">2025 HOURLY BILLING RATE </t>
  </si>
  <si>
    <t xml:space="preserve">2026 HOURLY BILLING RATE </t>
  </si>
  <si>
    <t>MANAGEMENT</t>
  </si>
  <si>
    <t>Principal 7</t>
  </si>
  <si>
    <t>ENGINEERING</t>
  </si>
  <si>
    <t>Engineer 7</t>
  </si>
  <si>
    <t>Engineer 6</t>
  </si>
  <si>
    <t>Engineer 5</t>
  </si>
  <si>
    <t>Engineer 4</t>
  </si>
  <si>
    <t>Engineer 3</t>
  </si>
  <si>
    <t>Engineer 2</t>
  </si>
  <si>
    <t>Engineer 1</t>
  </si>
  <si>
    <t>Designer 5</t>
  </si>
  <si>
    <t>Designer 4</t>
  </si>
  <si>
    <t>Designer 3</t>
  </si>
  <si>
    <t>Designer 2</t>
  </si>
  <si>
    <t>Designer 1</t>
  </si>
  <si>
    <t>CADD Drafter 2</t>
  </si>
  <si>
    <t>CADD Drafter 1</t>
  </si>
  <si>
    <t>LANDSCAPE ARCHITECTURE</t>
  </si>
  <si>
    <t>Landscape Architect 6</t>
  </si>
  <si>
    <t>Landscape Architect 5</t>
  </si>
  <si>
    <t>Landscape Architect 4</t>
  </si>
  <si>
    <t>Landscape Architect 3</t>
  </si>
  <si>
    <t>Landscape Architect 2</t>
  </si>
  <si>
    <t>Landscape Architect 1</t>
  </si>
  <si>
    <t>CONSTRUCTION SERVICES</t>
  </si>
  <si>
    <t>Inspector 5</t>
  </si>
  <si>
    <t>Inspector 4</t>
  </si>
  <si>
    <t>Inspector 3</t>
  </si>
  <si>
    <t>Inspector 1</t>
  </si>
  <si>
    <t>SUPPORT</t>
  </si>
  <si>
    <t>Administration 6</t>
  </si>
  <si>
    <t>Project Manager 5</t>
  </si>
  <si>
    <t>Administration 4</t>
  </si>
  <si>
    <t>Administration 3</t>
  </si>
  <si>
    <t>Administration 2</t>
  </si>
  <si>
    <t>Administration 1</t>
  </si>
  <si>
    <t>Intern</t>
  </si>
  <si>
    <t>As verified and Approved as to the date indicated.</t>
  </si>
  <si>
    <t>Signed: ____________________________________________</t>
  </si>
  <si>
    <t> Hess Qty's</t>
  </si>
  <si>
    <t xml:space="preserve"> Engineers Estimate </t>
  </si>
  <si>
    <t>Daily qty Total per line item</t>
  </si>
  <si>
    <t>Adjusted Qty Left</t>
  </si>
  <si>
    <t>Paid Today</t>
  </si>
  <si>
    <t>Contract Amount Left</t>
  </si>
  <si>
    <t>ITEM</t>
  </si>
  <si>
    <t>UNIT</t>
  </si>
  <si>
    <t>QUANTITY</t>
  </si>
  <si>
    <t xml:space="preserve"> UNIT PRICE </t>
  </si>
  <si>
    <t xml:space="preserve"> AMOUNT </t>
  </si>
  <si>
    <t>105-06845</t>
  </si>
  <si>
    <t>CONSTRUCTION ENGINEERING</t>
  </si>
  <si>
    <t>LS</t>
  </si>
  <si>
    <t>110-01001</t>
  </si>
  <si>
    <t>MOBILIZATION AND DEMOBILIZATION</t>
  </si>
  <si>
    <t>304-12623</t>
  </si>
  <si>
    <t>HMA PATCHING FULL DEPTH, TYPE B</t>
  </si>
  <si>
    <t>TON</t>
  </si>
  <si>
    <t>306-08038</t>
  </si>
  <si>
    <t>MILLING, ASPHALT, 4 IN.</t>
  </si>
  <si>
    <t>SYS</t>
  </si>
  <si>
    <t>401-10258</t>
  </si>
  <si>
    <t>JOINT ADHESIVE, SURFACE</t>
  </si>
  <si>
    <t>LFT</t>
  </si>
  <si>
    <t>401-10259</t>
  </si>
  <si>
    <t>JOINT ADHESIVE, INTERMEDIATE</t>
  </si>
  <si>
    <t>401-11785</t>
  </si>
  <si>
    <t>LIQUID ASPHALT SEALANT</t>
  </si>
  <si>
    <t>401-99998</t>
  </si>
  <si>
    <t>HMA INTERMEDIATE, TYPE B</t>
  </si>
  <si>
    <t>401-99999</t>
  </si>
  <si>
    <t>HMA SURFACE, TYPE B</t>
  </si>
  <si>
    <t>406-05520</t>
  </si>
  <si>
    <t>ASPHALT FOR TACK COAT</t>
  </si>
  <si>
    <t>801-06640</t>
  </si>
  <si>
    <t>CONSTRUCTION SIGN, A</t>
  </si>
  <si>
    <t>EACH</t>
  </si>
  <si>
    <t>801-06775</t>
  </si>
  <si>
    <t>MAINTAINING TRAFFIC</t>
  </si>
  <si>
    <t>TOTAL</t>
  </si>
  <si>
    <t>Copy before adding new data (i.e) Daily Qty Tracker</t>
  </si>
  <si>
    <t>Contractor Signature</t>
  </si>
  <si>
    <t>Inspector Signature</t>
  </si>
  <si>
    <t>PM Signature</t>
  </si>
  <si>
    <t>Paradise Qty's</t>
  </si>
  <si>
    <t>.</t>
  </si>
  <si>
    <t>306-08599</t>
  </si>
  <si>
    <t>MILLING, ASPHALT, 1.5 IN.</t>
  </si>
  <si>
    <t> Broadway Qty's</t>
  </si>
  <si>
    <t>306-08035</t>
  </si>
  <si>
    <t>MILLING, ASPHALT, 2 IN.</t>
  </si>
  <si>
    <t>Breckenridge Qty's</t>
  </si>
  <si>
    <t>202-02279</t>
  </si>
  <si>
    <t>CURB AND GUTTER, REMOVE</t>
  </si>
  <si>
    <t>202-52710</t>
  </si>
  <si>
    <t>SIDEWALK CONCRETE, REMOVE</t>
  </si>
  <si>
    <t>604-06070</t>
  </si>
  <si>
    <t>SIDEWALK, CONCRETE</t>
  </si>
  <si>
    <t>604-08086</t>
  </si>
  <si>
    <t>CURB RAMP, CONCRETE</t>
  </si>
  <si>
    <t>604-12083</t>
  </si>
  <si>
    <t>DETECTABLE WARNING SURFACES</t>
  </si>
  <si>
    <t>605-06140</t>
  </si>
  <si>
    <t>CURB AND GUTTER, CONCRETE</t>
  </si>
  <si>
    <t>621-06575</t>
  </si>
  <si>
    <t>SODDING, NURSERY</t>
  </si>
  <si>
    <t>306-08037</t>
  </si>
  <si>
    <t>SIDEWALK, CONCRETE, REMOVE</t>
  </si>
  <si>
    <t>DETECTABLE WARNING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</si>
</sst>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00_);_(* \(#,##0.000000\);_(* &quot;-&quot;??_);_(@_)"/>
  </numFmts>
  <fonts count="2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.85"/>
      <color indexed="8"/>
      <name val="Times New Roman"/>
      <family val="1"/>
    </font>
    <font>
      <sz val="10"/>
      <color indexed="8"/>
      <name val="Calibri"/>
      <family val="2"/>
      <scheme val="minor"/>
    </font>
    <font>
      <sz val="9.5"/>
      <name val="Calibri"/>
      <family val="2"/>
    </font>
    <font>
      <sz val="10"/>
      <color indexed="8"/>
      <name val="MS Sans Serif"/>
      <family val="2"/>
    </font>
    <font>
      <sz val="12"/>
      <color indexed="8"/>
      <name val="Calibri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MS Sans Serif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28"/>
      <color theme="0"/>
      <name val="Arial"/>
      <family val="2"/>
    </font>
    <font>
      <b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1C9A5"/>
        <bgColor indexed="64"/>
      </patternFill>
    </fill>
    <fill>
      <patternFill patternType="solid">
        <fgColor rgb="FF86000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16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3" fillId="3" borderId="8" xfId="1" applyFont="1" applyFill="1" applyBorder="1" applyAlignment="1" applyProtection="1"/>
    <xf numFmtId="0" fontId="0" fillId="0" borderId="9" xfId="0" applyBorder="1"/>
    <xf numFmtId="0" fontId="1" fillId="0" borderId="9" xfId="0" applyFon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1" fillId="0" borderId="11" xfId="0" applyFont="1" applyBorder="1"/>
    <xf numFmtId="0" fontId="1" fillId="4" borderId="19" xfId="0" applyFont="1" applyFill="1" applyBorder="1"/>
    <xf numFmtId="0" fontId="1" fillId="4" borderId="20" xfId="0" applyFont="1" applyFill="1" applyBorder="1"/>
    <xf numFmtId="0" fontId="1" fillId="4" borderId="21" xfId="0" applyFont="1" applyFill="1" applyBorder="1"/>
    <xf numFmtId="164" fontId="0" fillId="0" borderId="14" xfId="0" applyNumberFormat="1" applyBorder="1"/>
    <xf numFmtId="164" fontId="0" fillId="0" borderId="27" xfId="0" applyNumberFormat="1" applyBorder="1"/>
    <xf numFmtId="164" fontId="0" fillId="0" borderId="13" xfId="0" applyNumberFormat="1" applyBorder="1"/>
    <xf numFmtId="164" fontId="1" fillId="0" borderId="13" xfId="0" applyNumberFormat="1" applyFont="1" applyBorder="1"/>
    <xf numFmtId="164" fontId="0" fillId="0" borderId="28" xfId="0" applyNumberFormat="1" applyBorder="1"/>
    <xf numFmtId="164" fontId="0" fillId="0" borderId="11" xfId="0" applyNumberFormat="1" applyBorder="1"/>
    <xf numFmtId="164" fontId="0" fillId="0" borderId="17" xfId="0" applyNumberFormat="1" applyBorder="1"/>
    <xf numFmtId="0" fontId="3" fillId="0" borderId="0" xfId="2" applyFont="1"/>
    <xf numFmtId="44" fontId="3" fillId="0" borderId="0" xfId="1" applyFont="1" applyFill="1" applyBorder="1" applyAlignment="1" applyProtection="1"/>
    <xf numFmtId="44" fontId="3" fillId="0" borderId="0" xfId="1" applyFont="1" applyFill="1" applyBorder="1" applyAlignment="1" applyProtection="1">
      <alignment horizontal="right"/>
    </xf>
    <xf numFmtId="14" fontId="3" fillId="0" borderId="0" xfId="1" applyNumberFormat="1" applyFont="1" applyFill="1" applyBorder="1" applyAlignment="1" applyProtection="1"/>
    <xf numFmtId="0" fontId="8" fillId="0" borderId="0" xfId="2" applyFont="1"/>
    <xf numFmtId="165" fontId="3" fillId="0" borderId="0" xfId="3" applyNumberFormat="1" applyFont="1" applyFill="1" applyBorder="1" applyAlignment="1" applyProtection="1"/>
    <xf numFmtId="0" fontId="10" fillId="2" borderId="29" xfId="2" applyFont="1" applyFill="1" applyBorder="1"/>
    <xf numFmtId="44" fontId="10" fillId="2" borderId="30" xfId="1" applyFont="1" applyFill="1" applyBorder="1" applyAlignment="1" applyProtection="1">
      <alignment horizontal="center" wrapText="1"/>
    </xf>
    <xf numFmtId="0" fontId="10" fillId="2" borderId="31" xfId="2" applyFont="1" applyFill="1" applyBorder="1"/>
    <xf numFmtId="44" fontId="10" fillId="2" borderId="32" xfId="1" applyFont="1" applyFill="1" applyBorder="1" applyAlignment="1" applyProtection="1">
      <alignment horizontal="center" wrapText="1"/>
    </xf>
    <xf numFmtId="10" fontId="10" fillId="2" borderId="32" xfId="4" applyNumberFormat="1" applyFont="1" applyFill="1" applyBorder="1" applyAlignment="1" applyProtection="1">
      <alignment horizontal="center" wrapText="1"/>
    </xf>
    <xf numFmtId="10" fontId="10" fillId="2" borderId="32" xfId="1" applyNumberFormat="1" applyFont="1" applyFill="1" applyBorder="1" applyAlignment="1" applyProtection="1">
      <alignment horizontal="center" wrapText="1"/>
    </xf>
    <xf numFmtId="0" fontId="11" fillId="0" borderId="31" xfId="2" applyFont="1" applyBorder="1"/>
    <xf numFmtId="44" fontId="11" fillId="0" borderId="32" xfId="1" applyFont="1" applyFill="1" applyBorder="1" applyAlignment="1" applyProtection="1">
      <alignment horizontal="center" wrapText="1"/>
    </xf>
    <xf numFmtId="10" fontId="11" fillId="0" borderId="32" xfId="4" applyNumberFormat="1" applyFont="1" applyFill="1" applyBorder="1" applyAlignment="1" applyProtection="1">
      <alignment horizontal="center" wrapText="1"/>
    </xf>
    <xf numFmtId="44" fontId="11" fillId="0" borderId="33" xfId="1" applyFont="1" applyFill="1" applyBorder="1" applyAlignment="1" applyProtection="1">
      <alignment horizontal="center" wrapText="1"/>
    </xf>
    <xf numFmtId="9" fontId="11" fillId="0" borderId="33" xfId="1" applyNumberFormat="1" applyFont="1" applyFill="1" applyBorder="1" applyAlignment="1" applyProtection="1">
      <alignment horizontal="center" wrapText="1"/>
    </xf>
    <xf numFmtId="9" fontId="11" fillId="0" borderId="34" xfId="1" applyNumberFormat="1" applyFont="1" applyFill="1" applyBorder="1" applyAlignment="1" applyProtection="1">
      <alignment horizontal="center" wrapText="1"/>
    </xf>
    <xf numFmtId="0" fontId="3" fillId="0" borderId="31" xfId="2" applyFont="1" applyBorder="1"/>
    <xf numFmtId="44" fontId="3" fillId="0" borderId="32" xfId="1" applyFont="1" applyFill="1" applyBorder="1" applyAlignment="1" applyProtection="1">
      <alignment horizontal="right" wrapText="1"/>
    </xf>
    <xf numFmtId="44" fontId="3" fillId="0" borderId="8" xfId="1" applyFont="1" applyFill="1" applyBorder="1" applyAlignment="1" applyProtection="1"/>
    <xf numFmtId="44" fontId="3" fillId="0" borderId="35" xfId="1" applyFont="1" applyFill="1" applyBorder="1" applyAlignment="1" applyProtection="1"/>
    <xf numFmtId="0" fontId="11" fillId="6" borderId="36" xfId="2" applyFont="1" applyFill="1" applyBorder="1" applyAlignment="1">
      <alignment horizontal="center"/>
    </xf>
    <xf numFmtId="44" fontId="3" fillId="0" borderId="37" xfId="1" applyFont="1" applyFill="1" applyBorder="1" applyAlignment="1" applyProtection="1">
      <alignment horizontal="right" wrapText="1"/>
    </xf>
    <xf numFmtId="0" fontId="3" fillId="0" borderId="38" xfId="2" applyFont="1" applyBorder="1"/>
    <xf numFmtId="0" fontId="3" fillId="0" borderId="38" xfId="5" applyFont="1" applyBorder="1"/>
    <xf numFmtId="49" fontId="12" fillId="0" borderId="38" xfId="0" applyNumberFormat="1" applyFont="1" applyBorder="1" applyAlignment="1">
      <alignment horizontal="left"/>
    </xf>
    <xf numFmtId="49" fontId="12" fillId="0" borderId="39" xfId="0" applyNumberFormat="1" applyFont="1" applyBorder="1" applyAlignment="1">
      <alignment horizontal="left"/>
    </xf>
    <xf numFmtId="0" fontId="3" fillId="0" borderId="38" xfId="5" applyFont="1" applyBorder="1" applyAlignment="1">
      <alignment horizontal="left" vertical="center"/>
    </xf>
    <xf numFmtId="49" fontId="3" fillId="0" borderId="38" xfId="5" applyNumberFormat="1" applyFont="1" applyBorder="1" applyAlignment="1">
      <alignment horizontal="left"/>
    </xf>
    <xf numFmtId="0" fontId="3" fillId="3" borderId="38" xfId="2" applyFont="1" applyFill="1" applyBorder="1"/>
    <xf numFmtId="44" fontId="12" fillId="0" borderId="8" xfId="1" applyFont="1" applyFill="1" applyBorder="1" applyAlignment="1" applyProtection="1"/>
    <xf numFmtId="0" fontId="3" fillId="0" borderId="40" xfId="2" applyFont="1" applyBorder="1"/>
    <xf numFmtId="44" fontId="3" fillId="0" borderId="41" xfId="1" applyFont="1" applyFill="1" applyBorder="1" applyAlignment="1" applyProtection="1">
      <alignment horizontal="right" wrapText="1"/>
    </xf>
    <xf numFmtId="44" fontId="3" fillId="0" borderId="41" xfId="1" applyFont="1" applyFill="1" applyBorder="1" applyAlignment="1" applyProtection="1"/>
    <xf numFmtId="44" fontId="3" fillId="0" borderId="42" xfId="1" applyFont="1" applyFill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/>
    <xf numFmtId="14" fontId="12" fillId="0" borderId="0" xfId="0" applyNumberFormat="1" applyFont="1"/>
    <xf numFmtId="22" fontId="12" fillId="0" borderId="0" xfId="0" quotePrefix="1" applyNumberFormat="1" applyFont="1"/>
    <xf numFmtId="14" fontId="3" fillId="0" borderId="43" xfId="1" applyNumberFormat="1" applyFont="1" applyFill="1" applyBorder="1" applyAlignment="1" applyProtection="1"/>
    <xf numFmtId="0" fontId="13" fillId="0" borderId="0" xfId="2" applyFont="1"/>
    <xf numFmtId="0" fontId="1" fillId="0" borderId="44" xfId="0" applyFont="1" applyBorder="1"/>
    <xf numFmtId="0" fontId="0" fillId="0" borderId="12" xfId="0" applyBorder="1"/>
    <xf numFmtId="0" fontId="14" fillId="0" borderId="31" xfId="0" applyFont="1" applyBorder="1"/>
    <xf numFmtId="0" fontId="16" fillId="0" borderId="37" xfId="0" applyFont="1" applyBorder="1"/>
    <xf numFmtId="0" fontId="16" fillId="0" borderId="37" xfId="0" applyFont="1" applyBorder="1" applyAlignment="1">
      <alignment wrapText="1"/>
    </xf>
    <xf numFmtId="0" fontId="16" fillId="0" borderId="43" xfId="0" applyFont="1" applyBorder="1"/>
    <xf numFmtId="8" fontId="16" fillId="0" borderId="31" xfId="0" applyNumberFormat="1" applyFont="1" applyBorder="1"/>
    <xf numFmtId="4" fontId="16" fillId="0" borderId="43" xfId="0" applyNumberFormat="1" applyFont="1" applyBorder="1"/>
    <xf numFmtId="0" fontId="14" fillId="0" borderId="49" xfId="0" applyFont="1" applyBorder="1"/>
    <xf numFmtId="0" fontId="16" fillId="0" borderId="50" xfId="0" applyFont="1" applyBorder="1"/>
    <xf numFmtId="0" fontId="16" fillId="0" borderId="50" xfId="0" applyFont="1" applyBorder="1" applyAlignment="1">
      <alignment wrapText="1"/>
    </xf>
    <xf numFmtId="0" fontId="16" fillId="0" borderId="51" xfId="0" applyFont="1" applyBorder="1"/>
    <xf numFmtId="8" fontId="16" fillId="0" borderId="49" xfId="0" applyNumberFormat="1" applyFont="1" applyBorder="1"/>
    <xf numFmtId="0" fontId="15" fillId="4" borderId="47" xfId="0" applyFont="1" applyFill="1" applyBorder="1"/>
    <xf numFmtId="0" fontId="15" fillId="4" borderId="48" xfId="0" applyFont="1" applyFill="1" applyBorder="1"/>
    <xf numFmtId="0" fontId="17" fillId="5" borderId="49" xfId="0" applyFont="1" applyFill="1" applyBorder="1"/>
    <xf numFmtId="8" fontId="0" fillId="0" borderId="9" xfId="0" applyNumberFormat="1" applyBorder="1"/>
    <xf numFmtId="8" fontId="16" fillId="0" borderId="43" xfId="0" applyNumberFormat="1" applyFont="1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58" xfId="0" applyBorder="1"/>
    <xf numFmtId="0" fontId="0" fillId="0" borderId="22" xfId="0" applyBorder="1"/>
    <xf numFmtId="0" fontId="0" fillId="0" borderId="23" xfId="0" applyBorder="1"/>
    <xf numFmtId="8" fontId="0" fillId="0" borderId="23" xfId="0" applyNumberFormat="1" applyBorder="1"/>
    <xf numFmtId="0" fontId="17" fillId="5" borderId="51" xfId="0" applyFont="1" applyFill="1" applyBorder="1"/>
    <xf numFmtId="0" fontId="1" fillId="4" borderId="60" xfId="0" applyFont="1" applyFill="1" applyBorder="1" applyAlignment="1">
      <alignment horizontal="center" vertical="center" wrapText="1"/>
    </xf>
    <xf numFmtId="8" fontId="0" fillId="0" borderId="18" xfId="0" applyNumberFormat="1" applyBorder="1"/>
    <xf numFmtId="8" fontId="0" fillId="0" borderId="61" xfId="0" applyNumberFormat="1" applyBorder="1"/>
    <xf numFmtId="8" fontId="0" fillId="0" borderId="59" xfId="0" applyNumberFormat="1" applyBorder="1"/>
    <xf numFmtId="0" fontId="0" fillId="0" borderId="27" xfId="0" applyBorder="1"/>
    <xf numFmtId="0" fontId="0" fillId="0" borderId="13" xfId="0" applyBorder="1"/>
    <xf numFmtId="8" fontId="0" fillId="0" borderId="13" xfId="0" applyNumberFormat="1" applyBorder="1"/>
    <xf numFmtId="8" fontId="0" fillId="0" borderId="28" xfId="0" applyNumberFormat="1" applyBorder="1"/>
    <xf numFmtId="0" fontId="16" fillId="0" borderId="31" xfId="0" applyFont="1" applyBorder="1"/>
    <xf numFmtId="8" fontId="16" fillId="0" borderId="51" xfId="0" applyNumberFormat="1" applyFont="1" applyBorder="1"/>
    <xf numFmtId="8" fontId="0" fillId="0" borderId="68" xfId="0" applyNumberFormat="1" applyBorder="1"/>
    <xf numFmtId="164" fontId="21" fillId="3" borderId="9" xfId="0" applyNumberFormat="1" applyFont="1" applyFill="1" applyBorder="1"/>
    <xf numFmtId="0" fontId="1" fillId="3" borderId="9" xfId="0" applyFont="1" applyFill="1" applyBorder="1"/>
    <xf numFmtId="0" fontId="0" fillId="4" borderId="69" xfId="0" applyFill="1" applyBorder="1"/>
    <xf numFmtId="0" fontId="1" fillId="0" borderId="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0" xfId="2" applyFont="1" applyAlignment="1">
      <alignment horizontal="left"/>
    </xf>
    <xf numFmtId="0" fontId="1" fillId="8" borderId="63" xfId="0" applyFont="1" applyFill="1" applyBorder="1" applyAlignment="1">
      <alignment horizontal="center" vertical="center"/>
    </xf>
    <xf numFmtId="0" fontId="1" fillId="8" borderId="62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/>
    </xf>
    <xf numFmtId="0" fontId="1" fillId="8" borderId="65" xfId="0" applyFont="1" applyFill="1" applyBorder="1" applyAlignment="1">
      <alignment horizontal="center" vertical="center"/>
    </xf>
    <xf numFmtId="0" fontId="1" fillId="8" borderId="66" xfId="0" applyFont="1" applyFill="1" applyBorder="1" applyAlignment="1">
      <alignment horizontal="center" vertical="center"/>
    </xf>
    <xf numFmtId="0" fontId="1" fillId="8" borderId="67" xfId="0" applyFont="1" applyFill="1" applyBorder="1" applyAlignment="1">
      <alignment horizontal="center" vertical="center"/>
    </xf>
    <xf numFmtId="14" fontId="0" fillId="7" borderId="58" xfId="0" applyNumberFormat="1" applyFill="1" applyBorder="1" applyAlignment="1">
      <alignment horizontal="center"/>
    </xf>
    <xf numFmtId="14" fontId="0" fillId="7" borderId="9" xfId="0" applyNumberFormat="1" applyFill="1" applyBorder="1" applyAlignment="1">
      <alignment horizontal="center"/>
    </xf>
    <xf numFmtId="14" fontId="0" fillId="7" borderId="18" xfId="0" applyNumberFormat="1" applyFill="1" applyBorder="1" applyAlignment="1">
      <alignment horizontal="center"/>
    </xf>
    <xf numFmtId="0" fontId="19" fillId="4" borderId="45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/>
    </xf>
    <xf numFmtId="0" fontId="20" fillId="5" borderId="55" xfId="0" applyFont="1" applyFill="1" applyBorder="1" applyAlignment="1">
      <alignment horizontal="center"/>
    </xf>
    <xf numFmtId="0" fontId="20" fillId="5" borderId="56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14" fontId="0" fillId="7" borderId="57" xfId="0" applyNumberFormat="1" applyFill="1" applyBorder="1" applyAlignment="1">
      <alignment horizontal="center"/>
    </xf>
    <xf numFmtId="14" fontId="0" fillId="7" borderId="26" xfId="0" applyNumberFormat="1" applyFill="1" applyBorder="1" applyAlignment="1">
      <alignment horizontal="center"/>
    </xf>
    <xf numFmtId="14" fontId="0" fillId="7" borderId="10" xfId="0" applyNumberFormat="1" applyFill="1" applyBorder="1" applyAlignment="1">
      <alignment horizontal="center"/>
    </xf>
    <xf numFmtId="14" fontId="0" fillId="7" borderId="59" xfId="0" applyNumberFormat="1" applyFill="1" applyBorder="1" applyAlignment="1">
      <alignment horizontal="center"/>
    </xf>
    <xf numFmtId="0" fontId="15" fillId="4" borderId="46" xfId="0" applyFont="1" applyFill="1" applyBorder="1" applyAlignment="1"/>
    <xf numFmtId="0" fontId="15" fillId="4" borderId="47" xfId="0" applyFont="1" applyFill="1" applyBorder="1" applyAlignment="1"/>
    <xf numFmtId="0" fontId="15" fillId="4" borderId="48" xfId="0" applyFont="1" applyFill="1" applyBorder="1" applyAlignment="1"/>
    <xf numFmtId="0" fontId="18" fillId="5" borderId="52" xfId="0" applyFont="1" applyFill="1" applyBorder="1" applyAlignment="1"/>
    <xf numFmtId="0" fontId="18" fillId="5" borderId="53" xfId="0" applyFont="1" applyFill="1" applyBorder="1" applyAlignment="1"/>
    <xf numFmtId="0" fontId="18" fillId="5" borderId="54" xfId="0" applyFont="1" applyFill="1" applyBorder="1" applyAlignment="1"/>
    <xf numFmtId="8" fontId="15" fillId="4" borderId="53" xfId="0" applyNumberFormat="1" applyFont="1" applyFill="1" applyBorder="1" applyAlignment="1"/>
    <xf numFmtId="0" fontId="15" fillId="4" borderId="53" xfId="0" applyFont="1" applyFill="1" applyBorder="1" applyAlignment="1"/>
  </cellXfs>
  <cellStyles count="6">
    <cellStyle name="Comma 2" xfId="3" xr:uid="{3AC23242-885F-4964-BC81-F8AA674EC6C3}"/>
    <cellStyle name="Currency 2" xfId="1" xr:uid="{091DC696-2735-473B-B3C7-C3DD543D1E00}"/>
    <cellStyle name="Normal" xfId="0" builtinId="0"/>
    <cellStyle name="Normal 2" xfId="5" xr:uid="{9E8D56DD-9CC0-417B-8A8F-D2CF376ACFA7}"/>
    <cellStyle name="Normal_Hourly Rate Calcs" xfId="2" xr:uid="{5DC17AB0-B9A3-42ED-9F38-AE153AF8F07C}"/>
    <cellStyle name="Percent 2" xfId="4" xr:uid="{8984D46D-E931-408B-8984-2CC5C052DFCB}"/>
  </cellStyles>
  <dxfs count="4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860009"/>
      <color rgb="FFB1C9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28575</xdr:rowOff>
    </xdr:from>
    <xdr:to>
      <xdr:col>13</xdr:col>
      <xdr:colOff>561975</xdr:colOff>
      <xdr:row>10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994D92-E054-ED12-EA03-38EC208C9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647700"/>
          <a:ext cx="2381250" cy="1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28575</xdr:rowOff>
    </xdr:from>
    <xdr:to>
      <xdr:col>13</xdr:col>
      <xdr:colOff>561975</xdr:colOff>
      <xdr:row>11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4B3E2-8CD9-4D0B-9826-35FC3AB5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647700"/>
          <a:ext cx="2381250" cy="1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28575</xdr:rowOff>
    </xdr:from>
    <xdr:to>
      <xdr:col>13</xdr:col>
      <xdr:colOff>561975</xdr:colOff>
      <xdr:row>11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CCE736-08F4-435B-BB73-CA595D6DC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647700"/>
          <a:ext cx="2381250" cy="1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59</xdr:row>
      <xdr:rowOff>19050</xdr:rowOff>
    </xdr:from>
    <xdr:to>
      <xdr:col>0</xdr:col>
      <xdr:colOff>2266950</xdr:colOff>
      <xdr:row>60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1517E4-4956-DAFD-DAA1-68F914998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9763125"/>
          <a:ext cx="1562100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9"/>
  <sheetViews>
    <sheetView workbookViewId="0">
      <selection activeCell="B25" sqref="B25"/>
    </sheetView>
  </sheetViews>
  <sheetFormatPr defaultRowHeight="15"/>
  <cols>
    <col min="1" max="1" width="17.85546875" customWidth="1"/>
    <col min="2" max="2" width="20.42578125" customWidth="1"/>
    <col min="3" max="3" width="12.85546875" customWidth="1"/>
    <col min="4" max="4" width="13.85546875" customWidth="1"/>
    <col min="5" max="5" width="11.28515625" style="1" customWidth="1"/>
    <col min="6" max="6" width="11.5703125" customWidth="1"/>
    <col min="7" max="7" width="11.7109375" customWidth="1"/>
    <col min="8" max="8" width="19.42578125" customWidth="1"/>
    <col min="9" max="9" width="23.42578125" customWidth="1"/>
    <col min="10" max="10" width="14.85546875" customWidth="1"/>
  </cols>
  <sheetData>
    <row r="1" spans="1:14" ht="48.7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>
      <c r="A2" s="8" t="s">
        <v>1</v>
      </c>
      <c r="B2" s="136" t="s">
        <v>2</v>
      </c>
      <c r="C2" s="137"/>
      <c r="D2" s="137"/>
      <c r="E2" s="137"/>
      <c r="F2" s="137"/>
      <c r="G2" s="137"/>
      <c r="H2" s="65" t="s">
        <v>3</v>
      </c>
      <c r="I2" s="108" t="s">
        <v>4</v>
      </c>
      <c r="J2" s="108"/>
      <c r="N2" s="3"/>
    </row>
    <row r="3" spans="1:14">
      <c r="A3" s="8" t="s">
        <v>5</v>
      </c>
      <c r="B3" s="110" t="s">
        <v>6</v>
      </c>
      <c r="C3" s="108"/>
      <c r="D3" s="108"/>
      <c r="E3" s="108"/>
      <c r="F3" s="108"/>
      <c r="G3" s="108"/>
      <c r="H3" s="66" t="s">
        <v>7</v>
      </c>
      <c r="I3" s="109">
        <v>893821.15</v>
      </c>
      <c r="J3" s="109"/>
      <c r="N3" s="3"/>
    </row>
    <row r="4" spans="1:14">
      <c r="A4" s="8" t="s">
        <v>8</v>
      </c>
      <c r="B4" s="110" t="s">
        <v>6</v>
      </c>
      <c r="C4" s="108"/>
      <c r="D4" s="108"/>
      <c r="E4" s="108"/>
      <c r="F4" s="108"/>
      <c r="G4" s="108"/>
      <c r="H4" s="12" t="s">
        <v>9</v>
      </c>
      <c r="I4" s="110"/>
      <c r="J4" s="108"/>
      <c r="N4" s="3"/>
    </row>
    <row r="5" spans="1:14">
      <c r="A5" s="8" t="s">
        <v>10</v>
      </c>
      <c r="B5" s="113" t="s">
        <v>11</v>
      </c>
      <c r="C5" s="114"/>
      <c r="D5" s="114"/>
      <c r="E5" s="114"/>
      <c r="F5" s="114"/>
      <c r="G5" s="115"/>
      <c r="H5" s="8"/>
      <c r="I5" s="110"/>
      <c r="J5" s="108"/>
      <c r="N5" s="3"/>
    </row>
    <row r="6" spans="1:14">
      <c r="A6" s="126" t="s">
        <v>12</v>
      </c>
      <c r="B6" s="126"/>
      <c r="C6" s="131"/>
      <c r="D6" s="132"/>
      <c r="E6" s="132"/>
      <c r="F6" s="132"/>
      <c r="G6" s="132"/>
      <c r="H6" s="133" t="s">
        <v>13</v>
      </c>
      <c r="I6" s="133" t="s">
        <v>14</v>
      </c>
      <c r="J6" s="135" t="s">
        <v>15</v>
      </c>
      <c r="K6" s="2"/>
      <c r="N6" s="3"/>
    </row>
    <row r="7" spans="1:14">
      <c r="A7" s="127"/>
      <c r="B7" s="128"/>
      <c r="C7" s="14" t="s">
        <v>16</v>
      </c>
      <c r="D7" s="15" t="s">
        <v>17</v>
      </c>
      <c r="E7" s="15" t="s">
        <v>18</v>
      </c>
      <c r="F7" s="15"/>
      <c r="G7" s="16"/>
      <c r="H7" s="134"/>
      <c r="I7" s="133"/>
      <c r="J7" s="135"/>
      <c r="K7" s="2"/>
      <c r="N7" s="3"/>
    </row>
    <row r="8" spans="1:14">
      <c r="A8" s="129"/>
      <c r="B8" s="130"/>
      <c r="C8" s="18">
        <f>'Rate Sheet 3-3-2025'!H51</f>
        <v>225.54025281604132</v>
      </c>
      <c r="D8" s="19">
        <f>'Rate Sheet 3-3-2025'!H45</f>
        <v>127.28029853625</v>
      </c>
      <c r="E8" s="20">
        <v>0.5</v>
      </c>
      <c r="F8" s="19"/>
      <c r="G8" s="21"/>
      <c r="H8" s="134"/>
      <c r="I8" s="133"/>
      <c r="J8" s="135"/>
      <c r="K8" s="2"/>
      <c r="N8" s="3"/>
    </row>
    <row r="9" spans="1:14" ht="21.75" customHeight="1">
      <c r="A9" s="120" t="s">
        <v>19</v>
      </c>
      <c r="B9" s="121"/>
      <c r="C9" s="122"/>
      <c r="D9" s="122"/>
      <c r="E9" s="122"/>
      <c r="F9" s="122"/>
      <c r="G9" s="122"/>
      <c r="H9" s="122"/>
      <c r="I9" s="122"/>
      <c r="J9" s="123"/>
      <c r="N9" s="3"/>
    </row>
    <row r="10" spans="1:14">
      <c r="A10" s="124" t="s">
        <v>20</v>
      </c>
      <c r="B10" s="124"/>
      <c r="C10" s="67">
        <v>0</v>
      </c>
      <c r="D10" s="11">
        <v>0</v>
      </c>
      <c r="E10" s="13">
        <v>40</v>
      </c>
      <c r="F10" s="11"/>
      <c r="G10" s="11"/>
      <c r="H10" s="22">
        <v>0</v>
      </c>
      <c r="I10" s="23">
        <v>0</v>
      </c>
      <c r="J10" s="9">
        <f>C10*C$8+D10*D$8+E10*E$8+F10*F$8+G10*G$8+H10+I10</f>
        <v>20</v>
      </c>
      <c r="N10" s="3"/>
    </row>
    <row r="11" spans="1:14">
      <c r="A11" s="124" t="s">
        <v>21</v>
      </c>
      <c r="B11" s="124"/>
      <c r="C11" s="67">
        <v>20</v>
      </c>
      <c r="D11" s="11">
        <v>0</v>
      </c>
      <c r="E11" s="13"/>
      <c r="F11" s="11"/>
      <c r="G11" s="11"/>
      <c r="H11" s="22">
        <v>0</v>
      </c>
      <c r="I11" s="23">
        <v>0</v>
      </c>
      <c r="J11" s="9">
        <f t="shared" ref="J11:J15" si="0">C11*C$8+D11*D$8+E11*E$8+F11*F$8+G11*G$8+H11+I11</f>
        <v>4510.8050563208262</v>
      </c>
      <c r="K11" s="4"/>
      <c r="L11" s="4"/>
      <c r="M11" s="4"/>
      <c r="N11" s="5"/>
    </row>
    <row r="12" spans="1:14">
      <c r="A12" s="125" t="s">
        <v>22</v>
      </c>
      <c r="B12" s="124"/>
      <c r="C12" s="67">
        <v>14</v>
      </c>
      <c r="D12" s="11"/>
      <c r="E12" s="13"/>
      <c r="F12" s="11"/>
      <c r="G12" s="11"/>
      <c r="H12" s="22"/>
      <c r="I12" s="23"/>
      <c r="J12" s="9">
        <f t="shared" si="0"/>
        <v>3157.5635394245783</v>
      </c>
    </row>
    <row r="13" spans="1:14">
      <c r="A13" s="125" t="s">
        <v>23</v>
      </c>
      <c r="B13" s="124"/>
      <c r="C13" s="67"/>
      <c r="D13" s="11">
        <v>440</v>
      </c>
      <c r="E13" s="13"/>
      <c r="F13" s="11"/>
      <c r="G13" s="11"/>
      <c r="H13" s="22"/>
      <c r="I13" s="23"/>
      <c r="J13" s="9">
        <f t="shared" si="0"/>
        <v>56003.331355950002</v>
      </c>
    </row>
    <row r="14" spans="1:14" ht="29.25" customHeight="1">
      <c r="A14" s="125" t="s">
        <v>24</v>
      </c>
      <c r="B14" s="124"/>
      <c r="C14" s="67"/>
      <c r="D14" s="11">
        <v>10</v>
      </c>
      <c r="E14" s="13"/>
      <c r="F14" s="11"/>
      <c r="G14" s="11"/>
      <c r="H14" s="22"/>
      <c r="I14" s="23"/>
      <c r="J14" s="17">
        <f t="shared" si="0"/>
        <v>1272.8029853625001</v>
      </c>
    </row>
    <row r="15" spans="1:14">
      <c r="A15" s="125" t="s">
        <v>25</v>
      </c>
      <c r="B15" s="124"/>
      <c r="C15" s="67"/>
      <c r="D15" s="11"/>
      <c r="E15" s="13"/>
      <c r="F15" s="11"/>
      <c r="G15" s="11"/>
      <c r="H15" s="22"/>
      <c r="I15" s="23"/>
      <c r="J15" s="9">
        <f t="shared" si="0"/>
        <v>0</v>
      </c>
    </row>
    <row r="16" spans="1:14">
      <c r="A16" s="106" t="s">
        <v>26</v>
      </c>
      <c r="B16" s="106"/>
      <c r="C16" s="10">
        <f>SUM(C10:C15)</f>
        <v>34</v>
      </c>
      <c r="D16" s="7">
        <f>SUM(D10:D15)</f>
        <v>450</v>
      </c>
      <c r="E16" s="7">
        <f>SUM(E10:E15)</f>
        <v>40</v>
      </c>
      <c r="F16" s="7">
        <f>SUM(F10:F15)</f>
        <v>0</v>
      </c>
      <c r="G16" s="7">
        <f>SUM(G10:G15)</f>
        <v>0</v>
      </c>
      <c r="H16" s="9">
        <f>SUM(H10:H15)</f>
        <v>0</v>
      </c>
      <c r="I16" s="9">
        <f>SUM(I10:I15)</f>
        <v>0</v>
      </c>
      <c r="J16" s="22">
        <f>C16*C$8+D16*D$8+E16*E$8+F16*F$8+G16*G$8+H16+I16</f>
        <v>64964.502937057907</v>
      </c>
    </row>
    <row r="17" spans="1:10">
      <c r="A17" s="106" t="s">
        <v>27</v>
      </c>
      <c r="B17" s="106"/>
      <c r="C17" s="10"/>
      <c r="D17" s="7"/>
      <c r="E17" s="8"/>
      <c r="F17" s="7"/>
      <c r="G17" s="7"/>
      <c r="H17" s="9"/>
      <c r="I17" s="9"/>
      <c r="J17" s="9">
        <f>ROUNDUP(J16,-2)</f>
        <v>65000</v>
      </c>
    </row>
    <row r="18" spans="1:10" ht="28.5" customHeight="1">
      <c r="A18" s="111" t="s">
        <v>28</v>
      </c>
      <c r="B18" s="112"/>
      <c r="C18" s="117"/>
      <c r="D18" s="118"/>
      <c r="E18" s="118"/>
      <c r="F18" s="118"/>
      <c r="G18" s="118"/>
      <c r="H18" s="118"/>
      <c r="I18" s="119"/>
      <c r="J18" s="103">
        <f>J17</f>
        <v>65000</v>
      </c>
    </row>
    <row r="19" spans="1:10">
      <c r="A19" s="106" t="s">
        <v>29</v>
      </c>
      <c r="B19" s="107"/>
      <c r="C19" s="104">
        <f>SUM(C16:G16)</f>
        <v>524</v>
      </c>
    </row>
  </sheetData>
  <sheetProtection algorithmName="SHA-512" hashValue="Y86MkxDSviAy6P7OZYRgIlGGTb//E9ywaq5hC7mH7h1Lv6fxzSGcdURgL09Eg+FJLeMAwAQ9abKMsMwctTb5FQ==" saltValue="uGqvGoUoAZfVie3njBWlyw==" spinCount="100000" sheet="1" objects="1" scenarios="1"/>
  <protectedRanges>
    <protectedRange sqref="C10:I15" name="Input Field"/>
  </protectedRanges>
  <mergeCells count="27">
    <mergeCell ref="A1:N1"/>
    <mergeCell ref="C18:I18"/>
    <mergeCell ref="A9:B9"/>
    <mergeCell ref="C9:J9"/>
    <mergeCell ref="A10:B10"/>
    <mergeCell ref="A11:B11"/>
    <mergeCell ref="A12:B12"/>
    <mergeCell ref="A13:B13"/>
    <mergeCell ref="A14:B14"/>
    <mergeCell ref="A15:B15"/>
    <mergeCell ref="A6:B8"/>
    <mergeCell ref="C6:G6"/>
    <mergeCell ref="H6:H8"/>
    <mergeCell ref="I6:I8"/>
    <mergeCell ref="J6:J8"/>
    <mergeCell ref="B2:G2"/>
    <mergeCell ref="A19:B19"/>
    <mergeCell ref="I2:J2"/>
    <mergeCell ref="I3:J3"/>
    <mergeCell ref="I4:J4"/>
    <mergeCell ref="I5:J5"/>
    <mergeCell ref="A16:B16"/>
    <mergeCell ref="A17:B17"/>
    <mergeCell ref="A18:B18"/>
    <mergeCell ref="B3:G3"/>
    <mergeCell ref="B4:G4"/>
    <mergeCell ref="B5:G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C1CD-5C70-466B-8DA9-363F8B605C2B}">
  <sheetPr>
    <tabColor theme="4" tint="0.79998168889431442"/>
  </sheetPr>
  <dimension ref="A1:O36"/>
  <sheetViews>
    <sheetView topLeftCell="C1" workbookViewId="0">
      <selection activeCell="E44" sqref="E44"/>
    </sheetView>
  </sheetViews>
  <sheetFormatPr defaultRowHeight="15"/>
  <cols>
    <col min="2" max="2" width="15.28515625" customWidth="1"/>
    <col min="3" max="3" width="48.5703125" customWidth="1"/>
    <col min="6" max="7" width="21.140625" customWidth="1"/>
    <col min="8" max="9" width="14.28515625" customWidth="1"/>
    <col min="10" max="10" width="20.5703125" customWidth="1"/>
    <col min="11" max="11" width="16.140625" customWidth="1"/>
    <col min="12" max="12" width="17.140625" customWidth="1"/>
    <col min="13" max="13" width="15.42578125" customWidth="1"/>
    <col min="14" max="14" width="14.7109375" customWidth="1"/>
    <col min="15" max="15" width="17.140625" customWidth="1"/>
  </cols>
  <sheetData>
    <row r="1" spans="1:15" ht="43.5">
      <c r="A1" s="150" t="s">
        <v>134</v>
      </c>
      <c r="B1" s="151"/>
      <c r="C1" s="151"/>
      <c r="D1" s="151"/>
      <c r="E1" s="152"/>
      <c r="F1" s="148" t="s">
        <v>83</v>
      </c>
      <c r="G1" s="149"/>
      <c r="H1" s="84" t="s">
        <v>84</v>
      </c>
      <c r="I1" s="85" t="s">
        <v>85</v>
      </c>
      <c r="J1" s="85" t="s">
        <v>86</v>
      </c>
      <c r="K1" s="92" t="s">
        <v>87</v>
      </c>
      <c r="L1" s="84" t="s">
        <v>84</v>
      </c>
      <c r="M1" s="85" t="s">
        <v>85</v>
      </c>
      <c r="N1" s="85" t="s">
        <v>86</v>
      </c>
      <c r="O1" s="86" t="s">
        <v>87</v>
      </c>
    </row>
    <row r="2" spans="1:15">
      <c r="A2" s="158" t="s">
        <v>88</v>
      </c>
      <c r="B2" s="159"/>
      <c r="C2" s="160"/>
      <c r="D2" s="80" t="s">
        <v>89</v>
      </c>
      <c r="E2" s="79" t="s">
        <v>90</v>
      </c>
      <c r="F2" s="81" t="s">
        <v>91</v>
      </c>
      <c r="G2" s="91" t="s">
        <v>92</v>
      </c>
      <c r="H2" s="145"/>
      <c r="I2" s="146"/>
      <c r="J2" s="146"/>
      <c r="K2" s="147"/>
      <c r="L2" s="154" t="s">
        <v>128</v>
      </c>
      <c r="M2" s="155"/>
      <c r="N2" s="156"/>
      <c r="O2" s="157"/>
    </row>
    <row r="3" spans="1:15" ht="18" customHeight="1">
      <c r="A3" s="68">
        <v>1</v>
      </c>
      <c r="B3" s="69" t="s">
        <v>93</v>
      </c>
      <c r="C3" s="70" t="s">
        <v>94</v>
      </c>
      <c r="D3" s="69" t="s">
        <v>95</v>
      </c>
      <c r="E3" s="71">
        <v>1</v>
      </c>
      <c r="F3" s="72">
        <v>1616.95</v>
      </c>
      <c r="G3" s="83">
        <v>1616.95</v>
      </c>
      <c r="H3" s="87">
        <v>0</v>
      </c>
      <c r="I3" s="7">
        <f>MAX(E3 - H3, 0)</f>
        <v>1</v>
      </c>
      <c r="J3" s="82">
        <f>G3-(I3*(G3/E3))</f>
        <v>0</v>
      </c>
      <c r="K3" s="93">
        <f>G3-J3</f>
        <v>1616.95</v>
      </c>
      <c r="L3" s="87">
        <v>0</v>
      </c>
      <c r="M3" s="7">
        <f>MAX(I3 - L3, 0)</f>
        <v>1</v>
      </c>
      <c r="N3" s="82">
        <f>IFERROR(K3 - (M3 * (K3/I3)), 0)</f>
        <v>0</v>
      </c>
      <c r="O3" s="95">
        <f>K3-N3</f>
        <v>1616.95</v>
      </c>
    </row>
    <row r="4" spans="1:15" ht="18" customHeight="1">
      <c r="A4" s="68">
        <v>2</v>
      </c>
      <c r="B4" s="69" t="s">
        <v>96</v>
      </c>
      <c r="C4" s="70" t="s">
        <v>97</v>
      </c>
      <c r="D4" s="69" t="s">
        <v>95</v>
      </c>
      <c r="E4" s="71">
        <v>1</v>
      </c>
      <c r="F4" s="72">
        <v>4246.92</v>
      </c>
      <c r="G4" s="83">
        <v>4246.92</v>
      </c>
      <c r="H4" s="87">
        <v>0</v>
      </c>
      <c r="I4" s="7">
        <f t="shared" ref="I4:I21" si="0">MAX(E4 - H4, 0)</f>
        <v>1</v>
      </c>
      <c r="J4" s="82">
        <f t="shared" ref="J4:J21" si="1">G4-(I4*(G4/E4))</f>
        <v>0</v>
      </c>
      <c r="K4" s="93">
        <f t="shared" ref="K4:K21" si="2">G4-J4</f>
        <v>4246.92</v>
      </c>
      <c r="L4" s="87">
        <v>0</v>
      </c>
      <c r="M4" s="7">
        <f t="shared" ref="M4:M21" si="3">MAX(I4 - L4, 0)</f>
        <v>1</v>
      </c>
      <c r="N4" s="82">
        <f t="shared" ref="N4:N22" si="4">IFERROR(K4 - (M4 * (K4/I4)), 0)</f>
        <v>0</v>
      </c>
      <c r="O4" s="95">
        <f t="shared" ref="O4:O21" si="5">K4-N4</f>
        <v>4246.92</v>
      </c>
    </row>
    <row r="5" spans="1:15" ht="18" customHeight="1">
      <c r="A5" s="68">
        <v>3</v>
      </c>
      <c r="B5" s="69" t="s">
        <v>135</v>
      </c>
      <c r="C5" s="70" t="s">
        <v>136</v>
      </c>
      <c r="D5" s="69" t="s">
        <v>106</v>
      </c>
      <c r="E5" s="71">
        <v>20</v>
      </c>
      <c r="F5" s="72">
        <v>20.13</v>
      </c>
      <c r="G5" s="83">
        <v>402.6</v>
      </c>
      <c r="H5" s="87">
        <v>0</v>
      </c>
      <c r="I5" s="7">
        <f t="shared" si="0"/>
        <v>20</v>
      </c>
      <c r="J5" s="82">
        <f t="shared" si="1"/>
        <v>0</v>
      </c>
      <c r="K5" s="93">
        <f t="shared" si="2"/>
        <v>402.6</v>
      </c>
      <c r="L5" s="87">
        <v>0</v>
      </c>
      <c r="M5" s="7">
        <f t="shared" si="3"/>
        <v>20</v>
      </c>
      <c r="N5" s="82">
        <f t="shared" si="4"/>
        <v>0</v>
      </c>
      <c r="O5" s="95">
        <f t="shared" si="5"/>
        <v>402.6</v>
      </c>
    </row>
    <row r="6" spans="1:15" ht="18" customHeight="1">
      <c r="A6" s="68">
        <v>4</v>
      </c>
      <c r="B6" s="69" t="s">
        <v>137</v>
      </c>
      <c r="C6" s="70" t="s">
        <v>150</v>
      </c>
      <c r="D6" s="69" t="s">
        <v>103</v>
      </c>
      <c r="E6" s="71">
        <v>40</v>
      </c>
      <c r="F6" s="72">
        <v>26.78</v>
      </c>
      <c r="G6" s="83">
        <v>1071.2</v>
      </c>
      <c r="H6" s="87">
        <v>0</v>
      </c>
      <c r="I6" s="7">
        <f t="shared" si="0"/>
        <v>40</v>
      </c>
      <c r="J6" s="82">
        <f t="shared" si="1"/>
        <v>0</v>
      </c>
      <c r="K6" s="93">
        <f t="shared" si="2"/>
        <v>1071.2</v>
      </c>
      <c r="L6" s="87">
        <v>0</v>
      </c>
      <c r="M6" s="7">
        <f t="shared" si="3"/>
        <v>40</v>
      </c>
      <c r="N6" s="82">
        <f t="shared" si="4"/>
        <v>0</v>
      </c>
      <c r="O6" s="95">
        <f t="shared" si="5"/>
        <v>1071.2</v>
      </c>
    </row>
    <row r="7" spans="1:15" ht="18" customHeight="1">
      <c r="A7" s="68">
        <v>5</v>
      </c>
      <c r="B7" s="69" t="s">
        <v>98</v>
      </c>
      <c r="C7" s="70" t="s">
        <v>99</v>
      </c>
      <c r="D7" s="69" t="s">
        <v>100</v>
      </c>
      <c r="E7" s="71">
        <v>138</v>
      </c>
      <c r="F7" s="72">
        <v>165</v>
      </c>
      <c r="G7" s="83">
        <v>22770</v>
      </c>
      <c r="H7" s="87">
        <v>0</v>
      </c>
      <c r="I7" s="7">
        <f t="shared" si="0"/>
        <v>138</v>
      </c>
      <c r="J7" s="82">
        <f t="shared" si="1"/>
        <v>0</v>
      </c>
      <c r="K7" s="93">
        <f t="shared" si="2"/>
        <v>22770</v>
      </c>
      <c r="L7" s="87">
        <v>0</v>
      </c>
      <c r="M7" s="7">
        <f t="shared" si="3"/>
        <v>138</v>
      </c>
      <c r="N7" s="82">
        <f t="shared" si="4"/>
        <v>0</v>
      </c>
      <c r="O7" s="95">
        <f t="shared" si="5"/>
        <v>22770</v>
      </c>
    </row>
    <row r="8" spans="1:15" ht="18" customHeight="1">
      <c r="A8" s="68">
        <v>6</v>
      </c>
      <c r="B8" s="69" t="s">
        <v>101</v>
      </c>
      <c r="C8" s="70" t="s">
        <v>102</v>
      </c>
      <c r="D8" s="69" t="s">
        <v>103</v>
      </c>
      <c r="E8" s="73">
        <v>4560</v>
      </c>
      <c r="F8" s="72">
        <v>3.5</v>
      </c>
      <c r="G8" s="83">
        <v>15960</v>
      </c>
      <c r="H8" s="87">
        <v>0</v>
      </c>
      <c r="I8" s="7">
        <f t="shared" si="0"/>
        <v>4560</v>
      </c>
      <c r="J8" s="82">
        <f t="shared" si="1"/>
        <v>0</v>
      </c>
      <c r="K8" s="93">
        <f t="shared" si="2"/>
        <v>15960</v>
      </c>
      <c r="L8" s="87">
        <v>0</v>
      </c>
      <c r="M8" s="7">
        <f t="shared" si="3"/>
        <v>4560</v>
      </c>
      <c r="N8" s="82">
        <f t="shared" si="4"/>
        <v>0</v>
      </c>
      <c r="O8" s="95">
        <f t="shared" si="5"/>
        <v>15960</v>
      </c>
    </row>
    <row r="9" spans="1:15" ht="18" customHeight="1">
      <c r="A9" s="68">
        <v>7</v>
      </c>
      <c r="B9" s="69" t="s">
        <v>104</v>
      </c>
      <c r="C9" s="70" t="s">
        <v>105</v>
      </c>
      <c r="D9" s="69" t="s">
        <v>106</v>
      </c>
      <c r="E9" s="73">
        <v>1170</v>
      </c>
      <c r="F9" s="72">
        <v>0.61</v>
      </c>
      <c r="G9" s="83">
        <v>713.7</v>
      </c>
      <c r="H9" s="87">
        <v>0</v>
      </c>
      <c r="I9" s="7">
        <f t="shared" si="0"/>
        <v>1170</v>
      </c>
      <c r="J9" s="82">
        <f t="shared" si="1"/>
        <v>0</v>
      </c>
      <c r="K9" s="93">
        <f t="shared" si="2"/>
        <v>713.7</v>
      </c>
      <c r="L9" s="87">
        <v>0</v>
      </c>
      <c r="M9" s="7">
        <f t="shared" si="3"/>
        <v>1170</v>
      </c>
      <c r="N9" s="82">
        <f t="shared" si="4"/>
        <v>1.1368683772161603E-13</v>
      </c>
      <c r="O9" s="95">
        <f t="shared" si="5"/>
        <v>713.69999999999993</v>
      </c>
    </row>
    <row r="10" spans="1:15" ht="18" customHeight="1">
      <c r="A10" s="68">
        <v>8</v>
      </c>
      <c r="B10" s="69" t="s">
        <v>107</v>
      </c>
      <c r="C10" s="70" t="s">
        <v>108</v>
      </c>
      <c r="D10" s="69" t="s">
        <v>106</v>
      </c>
      <c r="E10" s="73">
        <v>1170</v>
      </c>
      <c r="F10" s="72">
        <v>0.61</v>
      </c>
      <c r="G10" s="83">
        <v>713.7</v>
      </c>
      <c r="H10" s="87">
        <v>0</v>
      </c>
      <c r="I10" s="7">
        <f t="shared" si="0"/>
        <v>1170</v>
      </c>
      <c r="J10" s="82">
        <f t="shared" si="1"/>
        <v>0</v>
      </c>
      <c r="K10" s="93">
        <f t="shared" si="2"/>
        <v>713.7</v>
      </c>
      <c r="L10" s="87">
        <v>0</v>
      </c>
      <c r="M10" s="7">
        <f t="shared" si="3"/>
        <v>1170</v>
      </c>
      <c r="N10" s="82">
        <f t="shared" si="4"/>
        <v>1.1368683772161603E-13</v>
      </c>
      <c r="O10" s="95">
        <f t="shared" si="5"/>
        <v>713.69999999999993</v>
      </c>
    </row>
    <row r="11" spans="1:15" ht="18" customHeight="1">
      <c r="A11" s="68">
        <v>9</v>
      </c>
      <c r="B11" s="69" t="s">
        <v>109</v>
      </c>
      <c r="C11" s="70" t="s">
        <v>110</v>
      </c>
      <c r="D11" s="69" t="s">
        <v>106</v>
      </c>
      <c r="E11" s="73">
        <v>1170</v>
      </c>
      <c r="F11" s="72">
        <v>0.35</v>
      </c>
      <c r="G11" s="83">
        <v>409.5</v>
      </c>
      <c r="H11" s="87">
        <v>0</v>
      </c>
      <c r="I11" s="7">
        <f t="shared" si="0"/>
        <v>1170</v>
      </c>
      <c r="J11" s="82">
        <f t="shared" si="1"/>
        <v>0</v>
      </c>
      <c r="K11" s="93">
        <f t="shared" si="2"/>
        <v>409.5</v>
      </c>
      <c r="L11" s="87">
        <v>0</v>
      </c>
      <c r="M11" s="7">
        <f t="shared" si="3"/>
        <v>1170</v>
      </c>
      <c r="N11" s="82">
        <f t="shared" si="4"/>
        <v>0</v>
      </c>
      <c r="O11" s="95">
        <f t="shared" si="5"/>
        <v>409.5</v>
      </c>
    </row>
    <row r="12" spans="1:15" ht="18" customHeight="1">
      <c r="A12" s="68">
        <v>10</v>
      </c>
      <c r="B12" s="69" t="s">
        <v>111</v>
      </c>
      <c r="C12" s="70" t="s">
        <v>112</v>
      </c>
      <c r="D12" s="69" t="s">
        <v>100</v>
      </c>
      <c r="E12" s="71">
        <v>501</v>
      </c>
      <c r="F12" s="72">
        <v>87.55</v>
      </c>
      <c r="G12" s="83">
        <v>43862.55</v>
      </c>
      <c r="H12" s="87">
        <v>0</v>
      </c>
      <c r="I12" s="7">
        <f t="shared" si="0"/>
        <v>501</v>
      </c>
      <c r="J12" s="82">
        <f t="shared" si="1"/>
        <v>0</v>
      </c>
      <c r="K12" s="93">
        <f t="shared" si="2"/>
        <v>43862.55</v>
      </c>
      <c r="L12" s="87">
        <v>0</v>
      </c>
      <c r="M12" s="7">
        <f t="shared" si="3"/>
        <v>501</v>
      </c>
      <c r="N12" s="82">
        <f t="shared" si="4"/>
        <v>0</v>
      </c>
      <c r="O12" s="95">
        <f t="shared" si="5"/>
        <v>43862.55</v>
      </c>
    </row>
    <row r="13" spans="1:15" ht="18" customHeight="1">
      <c r="A13" s="68">
        <v>11</v>
      </c>
      <c r="B13" s="69" t="s">
        <v>113</v>
      </c>
      <c r="C13" s="70" t="s">
        <v>114</v>
      </c>
      <c r="D13" s="69" t="s">
        <v>100</v>
      </c>
      <c r="E13" s="71">
        <v>501</v>
      </c>
      <c r="F13" s="72">
        <v>92.7</v>
      </c>
      <c r="G13" s="83">
        <v>46442.7</v>
      </c>
      <c r="H13" s="87">
        <v>0</v>
      </c>
      <c r="I13" s="7">
        <f t="shared" si="0"/>
        <v>501</v>
      </c>
      <c r="J13" s="82">
        <f t="shared" si="1"/>
        <v>0</v>
      </c>
      <c r="K13" s="93">
        <f t="shared" si="2"/>
        <v>46442.7</v>
      </c>
      <c r="L13" s="87">
        <v>0</v>
      </c>
      <c r="M13" s="7">
        <f t="shared" si="3"/>
        <v>501</v>
      </c>
      <c r="N13" s="82">
        <f t="shared" si="4"/>
        <v>0</v>
      </c>
      <c r="O13" s="95">
        <f t="shared" si="5"/>
        <v>46442.7</v>
      </c>
    </row>
    <row r="14" spans="1:15" ht="18" customHeight="1">
      <c r="A14" s="68">
        <v>12</v>
      </c>
      <c r="B14" s="69" t="s">
        <v>115</v>
      </c>
      <c r="C14" s="70" t="s">
        <v>116</v>
      </c>
      <c r="D14" s="69" t="s">
        <v>100</v>
      </c>
      <c r="E14" s="71">
        <v>2.25</v>
      </c>
      <c r="F14" s="72">
        <v>55.31</v>
      </c>
      <c r="G14" s="83">
        <v>124.45</v>
      </c>
      <c r="H14" s="87">
        <v>0</v>
      </c>
      <c r="I14" s="7">
        <f t="shared" si="0"/>
        <v>2.25</v>
      </c>
      <c r="J14" s="82">
        <f t="shared" si="1"/>
        <v>0</v>
      </c>
      <c r="K14" s="93">
        <f t="shared" si="2"/>
        <v>124.45</v>
      </c>
      <c r="L14" s="87">
        <v>0</v>
      </c>
      <c r="M14" s="7">
        <f t="shared" si="3"/>
        <v>2.25</v>
      </c>
      <c r="N14" s="82">
        <f t="shared" si="4"/>
        <v>0</v>
      </c>
      <c r="O14" s="95">
        <f t="shared" si="5"/>
        <v>124.45</v>
      </c>
    </row>
    <row r="15" spans="1:15" ht="18" customHeight="1">
      <c r="A15" s="68">
        <v>13</v>
      </c>
      <c r="B15" s="69" t="s">
        <v>139</v>
      </c>
      <c r="C15" s="70" t="s">
        <v>140</v>
      </c>
      <c r="D15" s="69" t="s">
        <v>103</v>
      </c>
      <c r="E15" s="71">
        <v>20</v>
      </c>
      <c r="F15" s="72">
        <v>62.19</v>
      </c>
      <c r="G15" s="83">
        <v>1243.8</v>
      </c>
      <c r="H15" s="87">
        <v>0</v>
      </c>
      <c r="I15" s="7">
        <f t="shared" si="0"/>
        <v>20</v>
      </c>
      <c r="J15" s="82">
        <f t="shared" si="1"/>
        <v>0</v>
      </c>
      <c r="K15" s="93">
        <f t="shared" si="2"/>
        <v>1243.8</v>
      </c>
      <c r="L15" s="87">
        <v>0</v>
      </c>
      <c r="M15" s="7">
        <f t="shared" si="3"/>
        <v>20</v>
      </c>
      <c r="N15" s="82">
        <f t="shared" si="4"/>
        <v>0</v>
      </c>
      <c r="O15" s="95">
        <f t="shared" si="5"/>
        <v>1243.8</v>
      </c>
    </row>
    <row r="16" spans="1:15" ht="18" customHeight="1">
      <c r="A16" s="68">
        <v>14</v>
      </c>
      <c r="B16" s="69" t="s">
        <v>141</v>
      </c>
      <c r="C16" s="70" t="s">
        <v>142</v>
      </c>
      <c r="D16" s="69" t="s">
        <v>103</v>
      </c>
      <c r="E16" s="71">
        <v>20</v>
      </c>
      <c r="F16" s="72">
        <v>182.74</v>
      </c>
      <c r="G16" s="83">
        <v>3654.8</v>
      </c>
      <c r="H16" s="87">
        <v>0</v>
      </c>
      <c r="I16" s="7">
        <f t="shared" si="0"/>
        <v>20</v>
      </c>
      <c r="J16" s="82">
        <f t="shared" si="1"/>
        <v>0</v>
      </c>
      <c r="K16" s="93">
        <f t="shared" si="2"/>
        <v>3654.8</v>
      </c>
      <c r="L16" s="87">
        <v>0</v>
      </c>
      <c r="M16" s="7">
        <f t="shared" si="3"/>
        <v>20</v>
      </c>
      <c r="N16" s="82">
        <f t="shared" si="4"/>
        <v>0</v>
      </c>
      <c r="O16" s="95">
        <f t="shared" si="5"/>
        <v>3654.8</v>
      </c>
    </row>
    <row r="17" spans="1:15" ht="18" customHeight="1">
      <c r="A17" s="68">
        <v>15</v>
      </c>
      <c r="B17" s="69" t="s">
        <v>143</v>
      </c>
      <c r="C17" s="70" t="s">
        <v>151</v>
      </c>
      <c r="D17" s="69" t="s">
        <v>103</v>
      </c>
      <c r="E17" s="71">
        <v>3</v>
      </c>
      <c r="F17" s="72">
        <v>315</v>
      </c>
      <c r="G17" s="83">
        <v>945</v>
      </c>
      <c r="H17" s="87">
        <v>0</v>
      </c>
      <c r="I17" s="7">
        <f t="shared" si="0"/>
        <v>3</v>
      </c>
      <c r="J17" s="82">
        <f t="shared" si="1"/>
        <v>0</v>
      </c>
      <c r="K17" s="93">
        <f t="shared" si="2"/>
        <v>945</v>
      </c>
      <c r="L17" s="87">
        <v>0</v>
      </c>
      <c r="M17" s="7">
        <f t="shared" si="3"/>
        <v>3</v>
      </c>
      <c r="N17" s="82">
        <f t="shared" si="4"/>
        <v>0</v>
      </c>
      <c r="O17" s="95">
        <f t="shared" si="5"/>
        <v>945</v>
      </c>
    </row>
    <row r="18" spans="1:15" ht="18" customHeight="1">
      <c r="A18" s="68">
        <v>16</v>
      </c>
      <c r="B18" s="69" t="s">
        <v>145</v>
      </c>
      <c r="C18" s="70" t="s">
        <v>146</v>
      </c>
      <c r="D18" s="69" t="s">
        <v>106</v>
      </c>
      <c r="E18" s="71">
        <v>20</v>
      </c>
      <c r="F18" s="72">
        <v>65.53</v>
      </c>
      <c r="G18" s="83">
        <v>1310.5999999999999</v>
      </c>
      <c r="H18" s="87">
        <v>0</v>
      </c>
      <c r="I18" s="7">
        <f t="shared" si="0"/>
        <v>20</v>
      </c>
      <c r="J18" s="82">
        <f t="shared" si="1"/>
        <v>0</v>
      </c>
      <c r="K18" s="93">
        <f t="shared" si="2"/>
        <v>1310.5999999999999</v>
      </c>
      <c r="L18" s="87">
        <v>0</v>
      </c>
      <c r="M18" s="7">
        <f t="shared" si="3"/>
        <v>20</v>
      </c>
      <c r="N18" s="82">
        <f t="shared" si="4"/>
        <v>0</v>
      </c>
      <c r="O18" s="95">
        <f t="shared" si="5"/>
        <v>1310.5999999999999</v>
      </c>
    </row>
    <row r="19" spans="1:15" ht="18" customHeight="1">
      <c r="A19" s="68">
        <v>17</v>
      </c>
      <c r="B19" s="69" t="s">
        <v>147</v>
      </c>
      <c r="C19" s="70" t="s">
        <v>148</v>
      </c>
      <c r="D19" s="69" t="s">
        <v>103</v>
      </c>
      <c r="E19" s="71">
        <v>20</v>
      </c>
      <c r="F19" s="72">
        <v>13.46</v>
      </c>
      <c r="G19" s="83">
        <v>269.2</v>
      </c>
      <c r="H19" s="87">
        <v>0</v>
      </c>
      <c r="I19" s="7">
        <f t="shared" si="0"/>
        <v>20</v>
      </c>
      <c r="J19" s="82">
        <f t="shared" si="1"/>
        <v>0</v>
      </c>
      <c r="K19" s="93">
        <f t="shared" si="2"/>
        <v>269.2</v>
      </c>
      <c r="L19" s="87">
        <v>0</v>
      </c>
      <c r="M19" s="7">
        <f t="shared" si="3"/>
        <v>20</v>
      </c>
      <c r="N19" s="82">
        <f t="shared" si="4"/>
        <v>0</v>
      </c>
      <c r="O19" s="95">
        <f t="shared" si="5"/>
        <v>269.2</v>
      </c>
    </row>
    <row r="20" spans="1:15" ht="18" customHeight="1">
      <c r="A20" s="68">
        <v>18</v>
      </c>
      <c r="B20" s="69" t="s">
        <v>117</v>
      </c>
      <c r="C20" s="70" t="s">
        <v>118</v>
      </c>
      <c r="D20" s="69" t="s">
        <v>119</v>
      </c>
      <c r="E20" s="71">
        <v>6</v>
      </c>
      <c r="F20" s="72">
        <v>247.91</v>
      </c>
      <c r="G20" s="83">
        <v>1487.46</v>
      </c>
      <c r="H20" s="87">
        <v>0</v>
      </c>
      <c r="I20" s="7">
        <f t="shared" si="0"/>
        <v>6</v>
      </c>
      <c r="J20" s="82">
        <f t="shared" si="1"/>
        <v>0</v>
      </c>
      <c r="K20" s="93">
        <f t="shared" si="2"/>
        <v>1487.46</v>
      </c>
      <c r="L20" s="87">
        <v>0</v>
      </c>
      <c r="M20" s="7">
        <f t="shared" si="3"/>
        <v>6</v>
      </c>
      <c r="N20" s="82">
        <f t="shared" si="4"/>
        <v>0</v>
      </c>
      <c r="O20" s="95">
        <f t="shared" si="5"/>
        <v>1487.46</v>
      </c>
    </row>
    <row r="21" spans="1:15" ht="18" customHeight="1">
      <c r="A21" s="74">
        <v>19</v>
      </c>
      <c r="B21" s="75" t="s">
        <v>120</v>
      </c>
      <c r="C21" s="76" t="s">
        <v>121</v>
      </c>
      <c r="D21" s="75" t="s">
        <v>95</v>
      </c>
      <c r="E21" s="77">
        <v>1</v>
      </c>
      <c r="F21" s="78">
        <v>2473.9299999999998</v>
      </c>
      <c r="G21" s="101">
        <v>2473.9299999999998</v>
      </c>
      <c r="H21" s="87">
        <v>0</v>
      </c>
      <c r="I21" s="7">
        <f t="shared" si="0"/>
        <v>1</v>
      </c>
      <c r="J21" s="82">
        <f t="shared" si="1"/>
        <v>0</v>
      </c>
      <c r="K21" s="93">
        <f t="shared" si="2"/>
        <v>2473.9299999999998</v>
      </c>
      <c r="L21" s="87">
        <v>0</v>
      </c>
      <c r="M21" s="7">
        <f t="shared" si="3"/>
        <v>1</v>
      </c>
      <c r="N21" s="82">
        <f t="shared" si="4"/>
        <v>0</v>
      </c>
      <c r="O21" s="95">
        <f t="shared" si="5"/>
        <v>2473.9299999999998</v>
      </c>
    </row>
    <row r="22" spans="1:15">
      <c r="A22" s="161" t="s">
        <v>122</v>
      </c>
      <c r="B22" s="162"/>
      <c r="C22" s="162"/>
      <c r="D22" s="162"/>
      <c r="E22" s="163"/>
      <c r="F22" s="164">
        <f>SUM(G3:G21)</f>
        <v>149719.06</v>
      </c>
      <c r="G22" s="165"/>
      <c r="H22" s="88"/>
      <c r="I22" s="89"/>
      <c r="J22" s="90">
        <f>SUM(J3:J21)</f>
        <v>0</v>
      </c>
      <c r="K22" s="94">
        <f>SUM(K3:K21)</f>
        <v>149719.06</v>
      </c>
      <c r="L22" s="87"/>
      <c r="M22" s="7"/>
      <c r="N22" s="82">
        <f>SUM(N3:N21)</f>
        <v>2.2737367544323206E-13</v>
      </c>
      <c r="O22" s="99">
        <f>K22-N22</f>
        <v>149719.06</v>
      </c>
    </row>
    <row r="23" spans="1:15">
      <c r="L23" s="139" t="s">
        <v>123</v>
      </c>
      <c r="M23" s="140"/>
      <c r="N23" s="140"/>
      <c r="O23" s="141"/>
    </row>
    <row r="24" spans="1:15">
      <c r="L24" s="142"/>
      <c r="M24" s="143"/>
      <c r="N24" s="143"/>
      <c r="O24" s="144"/>
    </row>
    <row r="25" spans="1:15">
      <c r="F25" s="105" t="s">
        <v>124</v>
      </c>
      <c r="G25" s="153"/>
      <c r="H25" s="153"/>
      <c r="I25" s="153"/>
      <c r="J25" s="105" t="s">
        <v>124</v>
      </c>
      <c r="K25" s="153"/>
      <c r="L25" s="153"/>
      <c r="M25" s="153"/>
    </row>
    <row r="26" spans="1:15">
      <c r="G26" s="153"/>
      <c r="H26" s="153"/>
      <c r="I26" s="153"/>
      <c r="K26" s="153"/>
      <c r="L26" s="153"/>
      <c r="M26" s="153"/>
    </row>
    <row r="27" spans="1:15">
      <c r="G27" s="153"/>
      <c r="H27" s="153"/>
      <c r="I27" s="153"/>
      <c r="K27" s="153"/>
      <c r="L27" s="153"/>
      <c r="M27" s="153"/>
    </row>
    <row r="28" spans="1:15">
      <c r="G28" s="153"/>
      <c r="H28" s="153"/>
      <c r="I28" s="153"/>
      <c r="K28" s="153"/>
      <c r="L28" s="153"/>
      <c r="M28" s="153"/>
    </row>
    <row r="29" spans="1:15">
      <c r="F29" s="105" t="s">
        <v>125</v>
      </c>
      <c r="G29" s="153"/>
      <c r="H29" s="153"/>
      <c r="I29" s="153"/>
      <c r="J29" s="105" t="s">
        <v>125</v>
      </c>
      <c r="K29" s="153"/>
      <c r="L29" s="153"/>
      <c r="M29" s="153"/>
    </row>
    <row r="30" spans="1:15">
      <c r="G30" s="153"/>
      <c r="H30" s="153"/>
      <c r="I30" s="153"/>
      <c r="K30" s="153"/>
      <c r="L30" s="153"/>
      <c r="M30" s="153"/>
    </row>
    <row r="31" spans="1:15">
      <c r="G31" s="153"/>
      <c r="H31" s="153"/>
      <c r="I31" s="153"/>
      <c r="K31" s="153"/>
      <c r="L31" s="153"/>
      <c r="M31" s="153"/>
    </row>
    <row r="32" spans="1:15">
      <c r="G32" s="153"/>
      <c r="H32" s="153"/>
      <c r="I32" s="153"/>
      <c r="K32" s="153"/>
      <c r="L32" s="153"/>
      <c r="M32" s="153"/>
    </row>
    <row r="33" spans="6:13">
      <c r="F33" s="105" t="s">
        <v>126</v>
      </c>
      <c r="G33" s="153"/>
      <c r="H33" s="153"/>
      <c r="I33" s="153"/>
      <c r="J33" s="105" t="s">
        <v>126</v>
      </c>
      <c r="K33" s="153"/>
      <c r="L33" s="153"/>
      <c r="M33" s="153"/>
    </row>
    <row r="34" spans="6:13">
      <c r="G34" s="153"/>
      <c r="H34" s="153"/>
      <c r="I34" s="153"/>
      <c r="K34" s="153"/>
      <c r="L34" s="153"/>
      <c r="M34" s="153"/>
    </row>
    <row r="35" spans="6:13">
      <c r="G35" s="153"/>
      <c r="H35" s="153"/>
      <c r="I35" s="153"/>
      <c r="K35" s="153"/>
      <c r="L35" s="153"/>
      <c r="M35" s="153"/>
    </row>
    <row r="36" spans="6:13">
      <c r="G36" s="153"/>
      <c r="H36" s="153"/>
      <c r="I36" s="153"/>
      <c r="K36" s="153"/>
      <c r="L36" s="153"/>
      <c r="M36" s="153"/>
    </row>
  </sheetData>
  <mergeCells count="14">
    <mergeCell ref="G25:I28"/>
    <mergeCell ref="K25:M28"/>
    <mergeCell ref="G29:I32"/>
    <mergeCell ref="K29:M32"/>
    <mergeCell ref="G33:I36"/>
    <mergeCell ref="K33:M36"/>
    <mergeCell ref="A22:E22"/>
    <mergeCell ref="F22:G22"/>
    <mergeCell ref="L23:O24"/>
    <mergeCell ref="A1:E1"/>
    <mergeCell ref="F1:G1"/>
    <mergeCell ref="A2:C2"/>
    <mergeCell ref="H2:K2"/>
    <mergeCell ref="L2:O2"/>
  </mergeCells>
  <conditionalFormatting sqref="M3:M22">
    <cfRule type="expression" dxfId="7" priority="7">
      <formula>M3 &gt; (E3 * 0.5)</formula>
    </cfRule>
    <cfRule type="expression" dxfId="6" priority="8">
      <formula>M3=0</formula>
    </cfRule>
  </conditionalFormatting>
  <conditionalFormatting sqref="M3:M22">
    <cfRule type="expression" dxfId="5" priority="6">
      <formula>AND(M3 &gt; 0, M3 &lt; (E3 * 0.5))</formula>
    </cfRule>
  </conditionalFormatting>
  <conditionalFormatting sqref="O3:O21">
    <cfRule type="expression" dxfId="4" priority="5">
      <formula>O3 &gt; (G3 * 0.5)</formula>
    </cfRule>
  </conditionalFormatting>
  <conditionalFormatting sqref="O3:O21">
    <cfRule type="expression" dxfId="3" priority="4">
      <formula>AND(O3 &gt; 0, O3 &lt; (G3 * 0.5))</formula>
    </cfRule>
  </conditionalFormatting>
  <conditionalFormatting sqref="O22">
    <cfRule type="expression" dxfId="2" priority="3">
      <formula>O22 &gt; (G22 * 0.5)</formula>
    </cfRule>
  </conditionalFormatting>
  <conditionalFormatting sqref="O22">
    <cfRule type="expression" dxfId="1" priority="2">
      <formula>O22 &lt;= 0</formula>
    </cfRule>
  </conditionalFormatting>
  <conditionalFormatting sqref="O3:O21">
    <cfRule type="expression" dxfId="0" priority="1">
      <formula>O3 &lt;= 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01712-4E93-44D7-9D2D-C7CF82BA979A}">
  <dimension ref="A1:N19"/>
  <sheetViews>
    <sheetView tabSelected="1" workbookViewId="0">
      <selection activeCell="D23" sqref="D23"/>
    </sheetView>
  </sheetViews>
  <sheetFormatPr defaultRowHeight="15"/>
  <cols>
    <col min="1" max="1" width="20.5703125" customWidth="1"/>
    <col min="2" max="2" width="34.7109375" customWidth="1"/>
    <col min="3" max="3" width="12.140625" customWidth="1"/>
    <col min="4" max="4" width="14.28515625" customWidth="1"/>
    <col min="8" max="8" width="18.7109375" customWidth="1"/>
    <col min="10" max="10" width="15" customWidth="1"/>
  </cols>
  <sheetData>
    <row r="1" spans="1:14" ht="2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>
      <c r="A2" s="8" t="s">
        <v>1</v>
      </c>
      <c r="B2" s="136" t="s">
        <v>2</v>
      </c>
      <c r="C2" s="137"/>
      <c r="D2" s="137"/>
      <c r="E2" s="137"/>
      <c r="F2" s="137"/>
      <c r="G2" s="137"/>
      <c r="H2" s="65" t="s">
        <v>3</v>
      </c>
      <c r="I2" s="108" t="s">
        <v>4</v>
      </c>
      <c r="J2" s="108"/>
      <c r="N2" s="3"/>
    </row>
    <row r="3" spans="1:14">
      <c r="A3" s="8" t="s">
        <v>5</v>
      </c>
      <c r="B3" s="110" t="s">
        <v>6</v>
      </c>
      <c r="C3" s="108"/>
      <c r="D3" s="108"/>
      <c r="E3" s="108"/>
      <c r="F3" s="108"/>
      <c r="G3" s="108"/>
      <c r="H3" s="66" t="s">
        <v>7</v>
      </c>
      <c r="I3" s="109">
        <v>893821.15</v>
      </c>
      <c r="J3" s="109"/>
      <c r="N3" s="3"/>
    </row>
    <row r="4" spans="1:14">
      <c r="A4" s="8" t="s">
        <v>8</v>
      </c>
      <c r="B4" s="110" t="s">
        <v>6</v>
      </c>
      <c r="C4" s="108"/>
      <c r="D4" s="108"/>
      <c r="E4" s="108"/>
      <c r="F4" s="108"/>
      <c r="G4" s="108"/>
      <c r="H4" s="12" t="s">
        <v>9</v>
      </c>
      <c r="I4" s="110"/>
      <c r="J4" s="108"/>
      <c r="N4" s="3"/>
    </row>
    <row r="5" spans="1:14">
      <c r="A5" s="8" t="s">
        <v>10</v>
      </c>
      <c r="B5" s="113" t="s">
        <v>11</v>
      </c>
      <c r="C5" s="114"/>
      <c r="D5" s="114"/>
      <c r="E5" s="114"/>
      <c r="F5" s="114"/>
      <c r="G5" s="115"/>
      <c r="H5" s="8"/>
      <c r="I5" s="110"/>
      <c r="J5" s="108"/>
      <c r="N5" s="3"/>
    </row>
    <row r="6" spans="1:14">
      <c r="A6" s="126" t="s">
        <v>12</v>
      </c>
      <c r="B6" s="126"/>
      <c r="C6" s="131"/>
      <c r="D6" s="132"/>
      <c r="E6" s="132"/>
      <c r="F6" s="132"/>
      <c r="G6" s="132"/>
      <c r="H6" s="133" t="s">
        <v>13</v>
      </c>
      <c r="I6" s="133" t="s">
        <v>14</v>
      </c>
      <c r="J6" s="135" t="s">
        <v>15</v>
      </c>
      <c r="K6" s="2"/>
      <c r="N6" s="3"/>
    </row>
    <row r="7" spans="1:14">
      <c r="A7" s="127"/>
      <c r="B7" s="128"/>
      <c r="C7" s="14" t="s">
        <v>16</v>
      </c>
      <c r="D7" s="15" t="s">
        <v>17</v>
      </c>
      <c r="E7" s="15" t="s">
        <v>18</v>
      </c>
      <c r="F7" s="15"/>
      <c r="G7" s="16"/>
      <c r="H7" s="134"/>
      <c r="I7" s="133"/>
      <c r="J7" s="135"/>
      <c r="K7" s="2"/>
      <c r="N7" s="3"/>
    </row>
    <row r="8" spans="1:14">
      <c r="A8" s="129"/>
      <c r="B8" s="130"/>
      <c r="C8" s="18">
        <f>'Rate Sheet 3-3-2025'!H51</f>
        <v>225.54025281604132</v>
      </c>
      <c r="D8" s="19">
        <f>'Rate Sheet 3-3-2025'!H45</f>
        <v>127.28029853625</v>
      </c>
      <c r="E8" s="20">
        <v>0.5</v>
      </c>
      <c r="F8" s="19"/>
      <c r="G8" s="21"/>
      <c r="H8" s="134"/>
      <c r="I8" s="133"/>
      <c r="J8" s="135"/>
      <c r="K8" s="2"/>
      <c r="N8" s="3"/>
    </row>
    <row r="9" spans="1:14">
      <c r="A9" s="120" t="s">
        <v>19</v>
      </c>
      <c r="B9" s="121"/>
      <c r="C9" s="122"/>
      <c r="D9" s="122"/>
      <c r="E9" s="122"/>
      <c r="F9" s="122"/>
      <c r="G9" s="122"/>
      <c r="H9" s="122"/>
      <c r="I9" s="122"/>
      <c r="J9" s="123"/>
      <c r="N9" s="3"/>
    </row>
    <row r="10" spans="1:14">
      <c r="A10" s="124" t="s">
        <v>20</v>
      </c>
      <c r="B10" s="124"/>
      <c r="C10" s="67">
        <v>0</v>
      </c>
      <c r="D10" s="11">
        <v>0</v>
      </c>
      <c r="E10" s="13">
        <v>40</v>
      </c>
      <c r="F10" s="11"/>
      <c r="G10" s="11"/>
      <c r="H10" s="22">
        <v>0</v>
      </c>
      <c r="I10" s="23">
        <v>0</v>
      </c>
      <c r="J10" s="9">
        <f>C10*C$8+D10*D$8+E10*E$8+F10*F$8+G10*G$8+H10+I10</f>
        <v>20</v>
      </c>
      <c r="N10" s="3"/>
    </row>
    <row r="11" spans="1:14">
      <c r="A11" s="124" t="s">
        <v>21</v>
      </c>
      <c r="B11" s="124"/>
      <c r="C11" s="67">
        <v>20</v>
      </c>
      <c r="D11" s="11">
        <v>0</v>
      </c>
      <c r="E11" s="13"/>
      <c r="F11" s="11"/>
      <c r="G11" s="11"/>
      <c r="H11" s="22">
        <v>0</v>
      </c>
      <c r="I11" s="23">
        <v>0</v>
      </c>
      <c r="J11" s="9">
        <f t="shared" ref="J11:J15" si="0">C11*C$8+D11*D$8+E11*E$8+F11*F$8+G11*G$8+H11+I11</f>
        <v>4510.8050563208262</v>
      </c>
      <c r="K11" s="4"/>
      <c r="L11" s="4"/>
      <c r="M11" s="4"/>
      <c r="N11" s="5"/>
    </row>
    <row r="12" spans="1:14">
      <c r="A12" s="125" t="s">
        <v>22</v>
      </c>
      <c r="B12" s="124"/>
      <c r="C12" s="67">
        <v>10</v>
      </c>
      <c r="D12" s="11"/>
      <c r="E12" s="13"/>
      <c r="F12" s="11"/>
      <c r="G12" s="11"/>
      <c r="H12" s="22"/>
      <c r="I12" s="23"/>
      <c r="J12" s="9">
        <f t="shared" si="0"/>
        <v>2255.4025281604131</v>
      </c>
    </row>
    <row r="13" spans="1:14">
      <c r="A13" s="125" t="s">
        <v>23</v>
      </c>
      <c r="B13" s="124"/>
      <c r="C13" s="67"/>
      <c r="D13" s="11">
        <v>330</v>
      </c>
      <c r="E13" s="13"/>
      <c r="F13" s="11"/>
      <c r="G13" s="11"/>
      <c r="H13" s="22"/>
      <c r="I13" s="23"/>
      <c r="J13" s="9">
        <f t="shared" si="0"/>
        <v>42002.4985169625</v>
      </c>
    </row>
    <row r="14" spans="1:14" ht="27.75" customHeight="1">
      <c r="A14" s="125" t="s">
        <v>24</v>
      </c>
      <c r="B14" s="124"/>
      <c r="C14" s="67"/>
      <c r="D14" s="11">
        <v>10</v>
      </c>
      <c r="E14" s="13"/>
      <c r="F14" s="11"/>
      <c r="G14" s="11"/>
      <c r="H14" s="22"/>
      <c r="I14" s="23"/>
      <c r="J14" s="17">
        <f t="shared" si="0"/>
        <v>1272.8029853625001</v>
      </c>
    </row>
    <row r="15" spans="1:14">
      <c r="A15" s="125" t="s">
        <v>25</v>
      </c>
      <c r="B15" s="124"/>
      <c r="C15" s="67"/>
      <c r="D15" s="11"/>
      <c r="E15" s="13"/>
      <c r="F15" s="11"/>
      <c r="G15" s="11"/>
      <c r="H15" s="22"/>
      <c r="I15" s="23"/>
      <c r="J15" s="9">
        <f t="shared" si="0"/>
        <v>0</v>
      </c>
    </row>
    <row r="16" spans="1:14">
      <c r="A16" s="106" t="s">
        <v>26</v>
      </c>
      <c r="B16" s="106"/>
      <c r="C16" s="10">
        <f>SUM(C10:C15)</f>
        <v>30</v>
      </c>
      <c r="D16" s="7">
        <f>SUM(D10:D15)</f>
        <v>340</v>
      </c>
      <c r="E16" s="7">
        <f>SUM(E10:E15)</f>
        <v>40</v>
      </c>
      <c r="F16" s="7">
        <f>SUM(F10:F15)</f>
        <v>0</v>
      </c>
      <c r="G16" s="7">
        <f>SUM(G10:G15)</f>
        <v>0</v>
      </c>
      <c r="H16" s="9">
        <f>SUM(H10:H15)</f>
        <v>0</v>
      </c>
      <c r="I16" s="9">
        <f>SUM(I10:I15)</f>
        <v>0</v>
      </c>
      <c r="J16" s="22">
        <f>C16*C$8+D16*D$8+E16*E$8+F16*F$8+G16*G$8+H16+I16</f>
        <v>50061.50908680624</v>
      </c>
    </row>
    <row r="17" spans="1:10">
      <c r="A17" s="106" t="s">
        <v>27</v>
      </c>
      <c r="B17" s="106"/>
      <c r="C17" s="10"/>
      <c r="D17" s="7"/>
      <c r="E17" s="8"/>
      <c r="F17" s="7"/>
      <c r="G17" s="7"/>
      <c r="H17" s="9"/>
      <c r="I17" s="9"/>
      <c r="J17" s="9">
        <f>ROUNDUP(J16,-2)</f>
        <v>50100</v>
      </c>
    </row>
    <row r="18" spans="1:10" ht="18.75">
      <c r="A18" s="111" t="s">
        <v>28</v>
      </c>
      <c r="B18" s="112"/>
      <c r="C18" s="117"/>
      <c r="D18" s="118"/>
      <c r="E18" s="118"/>
      <c r="F18" s="118"/>
      <c r="G18" s="118"/>
      <c r="H18" s="118"/>
      <c r="I18" s="119"/>
      <c r="J18" s="103">
        <f>J17</f>
        <v>50100</v>
      </c>
    </row>
    <row r="19" spans="1:10">
      <c r="A19" s="106" t="s">
        <v>29</v>
      </c>
      <c r="B19" s="107"/>
      <c r="C19" s="104">
        <f>SUM(C16:G16)</f>
        <v>410</v>
      </c>
      <c r="E19" s="1"/>
    </row>
  </sheetData>
  <sheetProtection algorithmName="SHA-512" hashValue="NxYavwLxVmpt1etmtfZIZNmm6U3jNoGN1ssK8OHoKBRexYDO1YJQ/iC1vQXs3SZyfR/J+tQAy5A6Do1YLezbgg==" saltValue="VotphocnlrPiH8038xVCzA==" spinCount="100000" sheet="1" objects="1" scenarios="1"/>
  <protectedRanges>
    <protectedRange sqref="C10:I15" name="Input Field"/>
  </protectedRanges>
  <mergeCells count="27">
    <mergeCell ref="A19:B19"/>
    <mergeCell ref="A14:B14"/>
    <mergeCell ref="A15:B15"/>
    <mergeCell ref="A16:B16"/>
    <mergeCell ref="A17:B17"/>
    <mergeCell ref="A18:B18"/>
    <mergeCell ref="C18:I18"/>
    <mergeCell ref="A9:B9"/>
    <mergeCell ref="C9:J9"/>
    <mergeCell ref="A10:B10"/>
    <mergeCell ref="A11:B11"/>
    <mergeCell ref="A12:B12"/>
    <mergeCell ref="A13:B13"/>
    <mergeCell ref="B5:G5"/>
    <mergeCell ref="I5:J5"/>
    <mergeCell ref="A6:B8"/>
    <mergeCell ref="C6:G6"/>
    <mergeCell ref="H6:H8"/>
    <mergeCell ref="I6:I8"/>
    <mergeCell ref="J6:J8"/>
    <mergeCell ref="B4:G4"/>
    <mergeCell ref="I4:J4"/>
    <mergeCell ref="A1:N1"/>
    <mergeCell ref="B2:G2"/>
    <mergeCell ref="I2:J2"/>
    <mergeCell ref="B3:G3"/>
    <mergeCell ref="I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5F4C-2C4F-4262-95ED-FAF61D5494FE}">
  <dimension ref="A1:N19"/>
  <sheetViews>
    <sheetView workbookViewId="0">
      <selection activeCell="M20" sqref="M20"/>
    </sheetView>
  </sheetViews>
  <sheetFormatPr defaultRowHeight="15"/>
  <cols>
    <col min="1" max="1" width="16.5703125" customWidth="1"/>
    <col min="2" max="2" width="28.42578125" customWidth="1"/>
    <col min="3" max="3" width="11.7109375" customWidth="1"/>
    <col min="4" max="4" width="11.5703125" customWidth="1"/>
    <col min="8" max="8" width="20.28515625" customWidth="1"/>
    <col min="9" max="9" width="12.85546875" customWidth="1"/>
    <col min="10" max="10" width="14.28515625" customWidth="1"/>
  </cols>
  <sheetData>
    <row r="1" spans="1:14" ht="2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>
      <c r="A2" s="8" t="s">
        <v>1</v>
      </c>
      <c r="B2" s="136" t="s">
        <v>2</v>
      </c>
      <c r="C2" s="137"/>
      <c r="D2" s="137"/>
      <c r="E2" s="137"/>
      <c r="F2" s="137"/>
      <c r="G2" s="137"/>
      <c r="H2" s="65" t="s">
        <v>3</v>
      </c>
      <c r="I2" s="108" t="s">
        <v>4</v>
      </c>
      <c r="J2" s="108"/>
      <c r="N2" s="3"/>
    </row>
    <row r="3" spans="1:14">
      <c r="A3" s="8" t="s">
        <v>5</v>
      </c>
      <c r="B3" s="110" t="s">
        <v>6</v>
      </c>
      <c r="C3" s="108"/>
      <c r="D3" s="108"/>
      <c r="E3" s="108"/>
      <c r="F3" s="108"/>
      <c r="G3" s="108"/>
      <c r="H3" s="66" t="s">
        <v>7</v>
      </c>
      <c r="I3" s="109">
        <v>893821.15</v>
      </c>
      <c r="J3" s="109"/>
      <c r="N3" s="3"/>
    </row>
    <row r="4" spans="1:14">
      <c r="A4" s="8" t="s">
        <v>8</v>
      </c>
      <c r="B4" s="110" t="s">
        <v>6</v>
      </c>
      <c r="C4" s="108"/>
      <c r="D4" s="108"/>
      <c r="E4" s="108"/>
      <c r="F4" s="108"/>
      <c r="G4" s="108"/>
      <c r="H4" s="12" t="s">
        <v>9</v>
      </c>
      <c r="I4" s="110"/>
      <c r="J4" s="108"/>
      <c r="N4" s="3"/>
    </row>
    <row r="5" spans="1:14">
      <c r="A5" s="8" t="s">
        <v>10</v>
      </c>
      <c r="B5" s="113" t="s">
        <v>11</v>
      </c>
      <c r="C5" s="114"/>
      <c r="D5" s="114"/>
      <c r="E5" s="114"/>
      <c r="F5" s="114"/>
      <c r="G5" s="115"/>
      <c r="H5" s="8"/>
      <c r="I5" s="110"/>
      <c r="J5" s="108"/>
      <c r="N5" s="3"/>
    </row>
    <row r="6" spans="1:14">
      <c r="A6" s="126" t="s">
        <v>12</v>
      </c>
      <c r="B6" s="126"/>
      <c r="C6" s="131"/>
      <c r="D6" s="132"/>
      <c r="E6" s="132"/>
      <c r="F6" s="132"/>
      <c r="G6" s="132"/>
      <c r="H6" s="133" t="s">
        <v>13</v>
      </c>
      <c r="I6" s="133" t="s">
        <v>14</v>
      </c>
      <c r="J6" s="135" t="s">
        <v>15</v>
      </c>
      <c r="K6" s="2"/>
      <c r="N6" s="3"/>
    </row>
    <row r="7" spans="1:14">
      <c r="A7" s="127"/>
      <c r="B7" s="128"/>
      <c r="C7" s="14" t="s">
        <v>16</v>
      </c>
      <c r="D7" s="15" t="s">
        <v>17</v>
      </c>
      <c r="E7" s="15" t="s">
        <v>18</v>
      </c>
      <c r="F7" s="15"/>
      <c r="G7" s="16"/>
      <c r="H7" s="134"/>
      <c r="I7" s="133"/>
      <c r="J7" s="135"/>
      <c r="K7" s="2"/>
      <c r="N7" s="3"/>
    </row>
    <row r="8" spans="1:14">
      <c r="A8" s="129"/>
      <c r="B8" s="130"/>
      <c r="C8" s="18">
        <f>'Rate Sheet 3-3-2025'!H51</f>
        <v>225.54025281604132</v>
      </c>
      <c r="D8" s="19">
        <f>'Rate Sheet 3-3-2025'!H45</f>
        <v>127.28029853625</v>
      </c>
      <c r="E8" s="20">
        <v>0.5</v>
      </c>
      <c r="F8" s="19"/>
      <c r="G8" s="21"/>
      <c r="H8" s="134"/>
      <c r="I8" s="133"/>
      <c r="J8" s="135"/>
      <c r="K8" s="2"/>
      <c r="N8" s="3"/>
    </row>
    <row r="9" spans="1:14">
      <c r="A9" s="120" t="s">
        <v>19</v>
      </c>
      <c r="B9" s="121"/>
      <c r="C9" s="122"/>
      <c r="D9" s="122"/>
      <c r="E9" s="122"/>
      <c r="F9" s="122"/>
      <c r="G9" s="122"/>
      <c r="H9" s="122"/>
      <c r="I9" s="122"/>
      <c r="J9" s="123"/>
      <c r="N9" s="3"/>
    </row>
    <row r="10" spans="1:14">
      <c r="A10" s="124" t="s">
        <v>20</v>
      </c>
      <c r="B10" s="124"/>
      <c r="C10" s="67">
        <v>0</v>
      </c>
      <c r="D10" s="11">
        <v>0</v>
      </c>
      <c r="E10" s="13">
        <v>40</v>
      </c>
      <c r="F10" s="11"/>
      <c r="G10" s="11"/>
      <c r="H10" s="22">
        <v>0</v>
      </c>
      <c r="I10" s="23">
        <v>0</v>
      </c>
      <c r="J10" s="9">
        <f>C10*C$8+D10*D$8+E10*E$8+F10*F$8+G10*G$8+H10+I10</f>
        <v>20</v>
      </c>
      <c r="N10" s="3"/>
    </row>
    <row r="11" spans="1:14">
      <c r="A11" s="124" t="s">
        <v>21</v>
      </c>
      <c r="B11" s="124"/>
      <c r="C11" s="67">
        <v>25</v>
      </c>
      <c r="D11" s="11">
        <v>0</v>
      </c>
      <c r="E11" s="13"/>
      <c r="F11" s="11"/>
      <c r="G11" s="11"/>
      <c r="H11" s="22">
        <v>0</v>
      </c>
      <c r="I11" s="23">
        <v>0</v>
      </c>
      <c r="J11" s="9">
        <f t="shared" ref="J11:J15" si="0">C11*C$8+D11*D$8+E11*E$8+F11*F$8+G11*G$8+H11+I11</f>
        <v>5638.506320401033</v>
      </c>
      <c r="K11" s="4"/>
      <c r="L11" s="4"/>
      <c r="M11" s="4"/>
      <c r="N11" s="5"/>
    </row>
    <row r="12" spans="1:14">
      <c r="A12" s="125" t="s">
        <v>22</v>
      </c>
      <c r="B12" s="124"/>
      <c r="C12" s="67">
        <v>14</v>
      </c>
      <c r="D12" s="11"/>
      <c r="E12" s="13"/>
      <c r="F12" s="11"/>
      <c r="G12" s="11"/>
      <c r="H12" s="22"/>
      <c r="I12" s="23"/>
      <c r="J12" s="9">
        <f t="shared" si="0"/>
        <v>3157.5635394245783</v>
      </c>
    </row>
    <row r="13" spans="1:14">
      <c r="A13" s="125" t="s">
        <v>23</v>
      </c>
      <c r="B13" s="124"/>
      <c r="C13" s="67"/>
      <c r="D13" s="11">
        <v>495</v>
      </c>
      <c r="E13" s="13"/>
      <c r="F13" s="11"/>
      <c r="G13" s="11"/>
      <c r="H13" s="22"/>
      <c r="I13" s="23"/>
      <c r="J13" s="9">
        <f t="shared" si="0"/>
        <v>63003.74777544375</v>
      </c>
    </row>
    <row r="14" spans="1:14" ht="25.5" customHeight="1">
      <c r="A14" s="125" t="s">
        <v>24</v>
      </c>
      <c r="B14" s="124"/>
      <c r="C14" s="67"/>
      <c r="D14" s="11">
        <v>10</v>
      </c>
      <c r="E14" s="13"/>
      <c r="F14" s="11"/>
      <c r="G14" s="11"/>
      <c r="H14" s="22"/>
      <c r="I14" s="23"/>
      <c r="J14" s="17">
        <f t="shared" si="0"/>
        <v>1272.8029853625001</v>
      </c>
    </row>
    <row r="15" spans="1:14">
      <c r="A15" s="125" t="s">
        <v>25</v>
      </c>
      <c r="B15" s="124"/>
      <c r="C15" s="67"/>
      <c r="D15" s="11"/>
      <c r="E15" s="13"/>
      <c r="F15" s="11"/>
      <c r="G15" s="11"/>
      <c r="H15" s="22"/>
      <c r="I15" s="23"/>
      <c r="J15" s="9">
        <f t="shared" si="0"/>
        <v>0</v>
      </c>
    </row>
    <row r="16" spans="1:14">
      <c r="A16" s="106" t="s">
        <v>26</v>
      </c>
      <c r="B16" s="106"/>
      <c r="C16" s="10">
        <f>SUM(C10:C15)</f>
        <v>39</v>
      </c>
      <c r="D16" s="7">
        <f>SUM(D10:D15)</f>
        <v>505</v>
      </c>
      <c r="E16" s="7">
        <f>SUM(E10:E15)</f>
        <v>40</v>
      </c>
      <c r="F16" s="7">
        <f>SUM(F10:F15)</f>
        <v>0</v>
      </c>
      <c r="G16" s="7">
        <f>SUM(G10:G15)</f>
        <v>0</v>
      </c>
      <c r="H16" s="9">
        <f>SUM(H10:H15)</f>
        <v>0</v>
      </c>
      <c r="I16" s="9">
        <f>SUM(I10:I15)</f>
        <v>0</v>
      </c>
      <c r="J16" s="22">
        <f>C16*C$8+D16*D$8+E16*E$8+F16*F$8+G16*G$8+H16+I16</f>
        <v>73092.62062063186</v>
      </c>
    </row>
    <row r="17" spans="1:10">
      <c r="A17" s="106" t="s">
        <v>27</v>
      </c>
      <c r="B17" s="106"/>
      <c r="C17" s="10"/>
      <c r="D17" s="7"/>
      <c r="E17" s="8"/>
      <c r="F17" s="7"/>
      <c r="G17" s="7"/>
      <c r="H17" s="9"/>
      <c r="I17" s="9"/>
      <c r="J17" s="9">
        <f>ROUNDUP(J16,-2)</f>
        <v>73100</v>
      </c>
    </row>
    <row r="18" spans="1:10" ht="18.75">
      <c r="A18" s="111" t="s">
        <v>28</v>
      </c>
      <c r="B18" s="112"/>
      <c r="C18" s="117"/>
      <c r="D18" s="118"/>
      <c r="E18" s="118"/>
      <c r="F18" s="118"/>
      <c r="G18" s="118"/>
      <c r="H18" s="118"/>
      <c r="I18" s="119"/>
      <c r="J18" s="103">
        <f>J17</f>
        <v>73100</v>
      </c>
    </row>
    <row r="19" spans="1:10">
      <c r="A19" s="106" t="s">
        <v>29</v>
      </c>
      <c r="B19" s="107"/>
      <c r="C19" s="104">
        <f>SUM(C16:G16)</f>
        <v>584</v>
      </c>
      <c r="E19" s="1"/>
    </row>
  </sheetData>
  <sheetProtection algorithmName="SHA-512" hashValue="z402ocIUvyvpZo/qOBSObOTuQrodXjRmmOpzJcOIU61Oqc1iyfDjwic6lH5hpVkYISnuDP/9esBe7dD5Fa1Klw==" saltValue="HBq9CV1XA+qb6LGI0Hs6zg==" spinCount="100000" sheet="1" objects="1" scenarios="1"/>
  <protectedRanges>
    <protectedRange sqref="C10:I15" name="Input Field"/>
  </protectedRanges>
  <mergeCells count="27">
    <mergeCell ref="A19:B19"/>
    <mergeCell ref="A14:B14"/>
    <mergeCell ref="A15:B15"/>
    <mergeCell ref="A16:B16"/>
    <mergeCell ref="A17:B17"/>
    <mergeCell ref="A18:B18"/>
    <mergeCell ref="C18:I18"/>
    <mergeCell ref="A9:B9"/>
    <mergeCell ref="C9:J9"/>
    <mergeCell ref="A10:B10"/>
    <mergeCell ref="A11:B11"/>
    <mergeCell ref="A12:B12"/>
    <mergeCell ref="A13:B13"/>
    <mergeCell ref="B5:G5"/>
    <mergeCell ref="I5:J5"/>
    <mergeCell ref="A6:B8"/>
    <mergeCell ref="C6:G6"/>
    <mergeCell ref="H6:H8"/>
    <mergeCell ref="I6:I8"/>
    <mergeCell ref="J6:J8"/>
    <mergeCell ref="B4:G4"/>
    <mergeCell ref="I4:J4"/>
    <mergeCell ref="A1:N1"/>
    <mergeCell ref="B2:G2"/>
    <mergeCell ref="I2:J2"/>
    <mergeCell ref="B3:G3"/>
    <mergeCell ref="I3:J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FE44-BCAA-4398-9A2F-4A990B60E526}">
  <sheetPr>
    <tabColor theme="6" tint="0.79998168889431442"/>
  </sheetPr>
  <dimension ref="A1:J61"/>
  <sheetViews>
    <sheetView topLeftCell="A41" workbookViewId="0">
      <selection activeCell="H44" sqref="H44"/>
    </sheetView>
  </sheetViews>
  <sheetFormatPr defaultColWidth="9.42578125" defaultRowHeight="12.75"/>
  <cols>
    <col min="1" max="1" width="44.28515625" style="24" bestFit="1" customWidth="1"/>
    <col min="2" max="2" width="13.5703125" style="25" customWidth="1"/>
    <col min="3" max="3" width="10.85546875" style="25" customWidth="1"/>
    <col min="4" max="4" width="10.5703125" style="25" customWidth="1"/>
    <col min="5" max="5" width="10.42578125" style="25" customWidth="1"/>
    <col min="6" max="6" width="9.85546875" style="25" customWidth="1"/>
    <col min="7" max="7" width="9.7109375" style="25" customWidth="1"/>
    <col min="8" max="8" width="8.42578125" style="24" customWidth="1"/>
    <col min="9" max="10" width="8.42578125" style="24" hidden="1" customWidth="1"/>
    <col min="11" max="16384" width="9.42578125" style="24"/>
  </cols>
  <sheetData>
    <row r="1" spans="1:10" ht="12.75" customHeight="1">
      <c r="F1" s="26"/>
      <c r="G1" s="27"/>
    </row>
    <row r="2" spans="1:10" ht="18.75">
      <c r="A2" s="28" t="s">
        <v>30</v>
      </c>
      <c r="B2" s="28"/>
      <c r="C2" s="28"/>
      <c r="D2" s="28"/>
      <c r="E2" s="28"/>
      <c r="F2" s="28"/>
      <c r="G2" s="28"/>
    </row>
    <row r="3" spans="1:10" ht="18.75">
      <c r="A3" s="28" t="s">
        <v>31</v>
      </c>
      <c r="B3" s="28"/>
      <c r="C3" s="28"/>
      <c r="D3" s="28"/>
      <c r="E3" s="28"/>
      <c r="F3" s="28"/>
      <c r="G3" s="28"/>
    </row>
    <row r="4" spans="1:10" ht="15.75">
      <c r="A4" s="138" t="s">
        <v>32</v>
      </c>
      <c r="B4" s="138"/>
      <c r="C4" s="138"/>
      <c r="D4" s="138"/>
      <c r="E4" s="138"/>
      <c r="F4" s="138"/>
      <c r="G4" s="138"/>
    </row>
    <row r="5" spans="1:10">
      <c r="F5" s="26"/>
      <c r="G5" s="29"/>
    </row>
    <row r="6" spans="1:10" ht="12.75" customHeight="1">
      <c r="A6" s="30" t="s">
        <v>33</v>
      </c>
      <c r="B6" s="31" t="s">
        <v>34</v>
      </c>
      <c r="C6" s="31" t="s">
        <v>35</v>
      </c>
      <c r="D6" s="31" t="s">
        <v>36</v>
      </c>
      <c r="E6" s="31" t="s">
        <v>37</v>
      </c>
      <c r="F6" s="31" t="s">
        <v>38</v>
      </c>
      <c r="G6" s="31" t="s">
        <v>39</v>
      </c>
      <c r="H6" s="31" t="s">
        <v>40</v>
      </c>
      <c r="I6" s="31" t="s">
        <v>41</v>
      </c>
      <c r="J6" s="31" t="s">
        <v>42</v>
      </c>
    </row>
    <row r="7" spans="1:10" ht="12.75" customHeight="1">
      <c r="A7" s="32"/>
      <c r="B7" s="33"/>
      <c r="C7" s="34">
        <v>1.9419</v>
      </c>
      <c r="D7" s="33"/>
      <c r="E7" s="34">
        <v>0.15</v>
      </c>
      <c r="F7" s="34">
        <v>4.7000000000000002E-3</v>
      </c>
      <c r="G7" s="35"/>
      <c r="H7" s="35">
        <v>0.03</v>
      </c>
      <c r="I7" s="35">
        <v>0.03</v>
      </c>
      <c r="J7" s="35">
        <v>0.03</v>
      </c>
    </row>
    <row r="8" spans="1:10" ht="12.75" customHeight="1">
      <c r="A8" s="36"/>
      <c r="B8" s="37"/>
      <c r="C8" s="38"/>
      <c r="D8" s="39"/>
      <c r="E8" s="38"/>
      <c r="F8" s="38"/>
      <c r="G8" s="39"/>
      <c r="H8" s="40"/>
      <c r="I8" s="40"/>
      <c r="J8" s="41"/>
    </row>
    <row r="9" spans="1:10">
      <c r="A9" s="42"/>
      <c r="B9" s="43"/>
      <c r="C9" s="44"/>
      <c r="D9" s="44"/>
      <c r="E9" s="44"/>
      <c r="F9" s="44"/>
      <c r="G9" s="44"/>
      <c r="H9" s="44"/>
      <c r="I9" s="44"/>
      <c r="J9" s="45"/>
    </row>
    <row r="10" spans="1:10">
      <c r="A10" s="46" t="s">
        <v>43</v>
      </c>
      <c r="B10" s="47"/>
      <c r="C10" s="44"/>
      <c r="D10" s="44"/>
      <c r="E10" s="44"/>
      <c r="F10" s="44"/>
      <c r="G10" s="44"/>
      <c r="H10" s="44"/>
      <c r="I10" s="44"/>
      <c r="J10" s="45"/>
    </row>
    <row r="11" spans="1:10">
      <c r="A11" s="42"/>
      <c r="B11" s="43"/>
      <c r="C11" s="44"/>
      <c r="D11" s="44"/>
      <c r="E11" s="44"/>
      <c r="F11" s="44"/>
      <c r="G11" s="44"/>
      <c r="H11" s="44"/>
      <c r="I11" s="44"/>
      <c r="J11" s="45"/>
    </row>
    <row r="12" spans="1:10">
      <c r="A12" s="48" t="s">
        <v>44</v>
      </c>
      <c r="B12" s="43">
        <v>86.221966666666674</v>
      </c>
      <c r="C12" s="44">
        <f t="shared" ref="C12:C56" si="0">B12*C$7</f>
        <v>167.43443707</v>
      </c>
      <c r="D12" s="44">
        <f t="shared" ref="D12:D56" si="1">B12+C12</f>
        <v>253.65640373666668</v>
      </c>
      <c r="E12" s="44">
        <f t="shared" ref="E12:E56" si="2">D12*E$7</f>
        <v>38.048460560499997</v>
      </c>
      <c r="F12" s="44">
        <f t="shared" ref="F12:F56" si="3">B12*F$7</f>
        <v>0.40524324333333339</v>
      </c>
      <c r="G12" s="44">
        <f t="shared" ref="G12:G56" si="4">SUM(D12+E12+F12)</f>
        <v>292.11010754050005</v>
      </c>
      <c r="H12" s="44">
        <f t="shared" ref="H12:J56" si="5">+G12*(1+H$7)</f>
        <v>300.87341076671504</v>
      </c>
      <c r="I12" s="44">
        <f t="shared" si="5"/>
        <v>309.89961308971652</v>
      </c>
      <c r="J12" s="45">
        <f t="shared" si="5"/>
        <v>319.19660148240803</v>
      </c>
    </row>
    <row r="13" spans="1:10">
      <c r="A13" s="48"/>
      <c r="B13" s="43"/>
      <c r="C13" s="44"/>
      <c r="D13" s="44"/>
      <c r="E13" s="44"/>
      <c r="F13" s="44"/>
      <c r="G13" s="44"/>
      <c r="H13" s="44"/>
      <c r="I13" s="44"/>
      <c r="J13" s="45"/>
    </row>
    <row r="14" spans="1:10">
      <c r="A14" s="46" t="s">
        <v>45</v>
      </c>
      <c r="B14" s="43"/>
      <c r="C14" s="44"/>
      <c r="D14" s="44"/>
      <c r="E14" s="44"/>
      <c r="F14" s="44"/>
      <c r="G14" s="44"/>
      <c r="H14" s="44"/>
      <c r="I14" s="44"/>
      <c r="J14" s="45"/>
    </row>
    <row r="15" spans="1:10">
      <c r="A15" s="48"/>
      <c r="B15" s="43"/>
      <c r="C15" s="44"/>
      <c r="D15" s="44"/>
      <c r="E15" s="44"/>
      <c r="F15" s="44"/>
      <c r="G15" s="44"/>
      <c r="H15" s="44"/>
      <c r="I15" s="44"/>
      <c r="J15" s="45"/>
    </row>
    <row r="16" spans="1:10">
      <c r="A16" s="48" t="s">
        <v>46</v>
      </c>
      <c r="B16" s="43">
        <v>96.650350000000003</v>
      </c>
      <c r="C16" s="44">
        <f t="shared" si="0"/>
        <v>187.68531466499999</v>
      </c>
      <c r="D16" s="44">
        <f t="shared" si="1"/>
        <v>284.33566466499997</v>
      </c>
      <c r="E16" s="44">
        <f t="shared" si="2"/>
        <v>42.650349699749995</v>
      </c>
      <c r="F16" s="44">
        <f t="shared" si="3"/>
        <v>0.45425664500000001</v>
      </c>
      <c r="G16" s="44">
        <f t="shared" si="4"/>
        <v>327.44027100974995</v>
      </c>
      <c r="H16" s="44">
        <f t="shared" si="5"/>
        <v>337.26347914004248</v>
      </c>
      <c r="I16" s="44">
        <f t="shared" si="5"/>
        <v>347.38138351424374</v>
      </c>
      <c r="J16" s="45">
        <f t="shared" si="5"/>
        <v>357.80282501967105</v>
      </c>
    </row>
    <row r="17" spans="1:10">
      <c r="A17" s="48" t="s">
        <v>47</v>
      </c>
      <c r="B17" s="43">
        <v>79.068533333333335</v>
      </c>
      <c r="C17" s="44">
        <f t="shared" si="0"/>
        <v>153.54318488000001</v>
      </c>
      <c r="D17" s="44">
        <f t="shared" si="1"/>
        <v>232.61171821333335</v>
      </c>
      <c r="E17" s="44">
        <f t="shared" si="2"/>
        <v>34.891757732000002</v>
      </c>
      <c r="F17" s="44">
        <f t="shared" si="3"/>
        <v>0.37162210666666667</v>
      </c>
      <c r="G17" s="44">
        <f t="shared" si="4"/>
        <v>267.875098052</v>
      </c>
      <c r="H17" s="44">
        <f t="shared" si="5"/>
        <v>275.91135099356001</v>
      </c>
      <c r="I17" s="44">
        <f t="shared" si="5"/>
        <v>284.1886915233668</v>
      </c>
      <c r="J17" s="45">
        <f t="shared" si="5"/>
        <v>292.71435226906783</v>
      </c>
    </row>
    <row r="18" spans="1:10">
      <c r="A18" s="48" t="s">
        <v>48</v>
      </c>
      <c r="B18" s="43">
        <v>67.661600000000007</v>
      </c>
      <c r="C18" s="44">
        <f t="shared" si="0"/>
        <v>131.39206104000002</v>
      </c>
      <c r="D18" s="44">
        <f t="shared" si="1"/>
        <v>199.05366104000001</v>
      </c>
      <c r="E18" s="44">
        <f t="shared" si="2"/>
        <v>29.858049156</v>
      </c>
      <c r="F18" s="44">
        <f t="shared" si="3"/>
        <v>0.31800952000000005</v>
      </c>
      <c r="G18" s="44">
        <f t="shared" si="4"/>
        <v>229.22971971600001</v>
      </c>
      <c r="H18" s="44">
        <f t="shared" si="5"/>
        <v>236.10661130748002</v>
      </c>
      <c r="I18" s="44">
        <f t="shared" si="5"/>
        <v>243.18980964670442</v>
      </c>
      <c r="J18" s="45">
        <f t="shared" si="5"/>
        <v>250.48550393610554</v>
      </c>
    </row>
    <row r="19" spans="1:10">
      <c r="A19" s="48" t="s">
        <v>49</v>
      </c>
      <c r="B19" s="43">
        <v>58.314475000000002</v>
      </c>
      <c r="C19" s="44">
        <f t="shared" si="0"/>
        <v>113.24087900249999</v>
      </c>
      <c r="D19" s="44">
        <f t="shared" si="1"/>
        <v>171.5553540025</v>
      </c>
      <c r="E19" s="44">
        <f t="shared" si="2"/>
        <v>25.733303100375</v>
      </c>
      <c r="F19" s="44">
        <f t="shared" si="3"/>
        <v>0.27407803250000001</v>
      </c>
      <c r="G19" s="44">
        <f t="shared" si="4"/>
        <v>197.56273513537499</v>
      </c>
      <c r="H19" s="44">
        <f t="shared" si="5"/>
        <v>203.48961718943625</v>
      </c>
      <c r="I19" s="44">
        <f t="shared" si="5"/>
        <v>209.59430570511933</v>
      </c>
      <c r="J19" s="45">
        <f t="shared" si="5"/>
        <v>215.88213487627291</v>
      </c>
    </row>
    <row r="20" spans="1:10">
      <c r="A20" s="48" t="s">
        <v>50</v>
      </c>
      <c r="B20" s="43">
        <v>46.655200000000001</v>
      </c>
      <c r="C20" s="44">
        <f t="shared" si="0"/>
        <v>90.599732880000005</v>
      </c>
      <c r="D20" s="44">
        <f t="shared" si="1"/>
        <v>137.25493288000001</v>
      </c>
      <c r="E20" s="44">
        <f t="shared" si="2"/>
        <v>20.588239932</v>
      </c>
      <c r="F20" s="44">
        <f t="shared" si="3"/>
        <v>0.21927944000000002</v>
      </c>
      <c r="G20" s="44">
        <f t="shared" si="4"/>
        <v>158.06245225200001</v>
      </c>
      <c r="H20" s="44">
        <f t="shared" si="5"/>
        <v>162.80432581956001</v>
      </c>
      <c r="I20" s="44">
        <f t="shared" si="5"/>
        <v>167.6884555941468</v>
      </c>
      <c r="J20" s="45">
        <f t="shared" si="5"/>
        <v>172.7191092619712</v>
      </c>
    </row>
    <row r="21" spans="1:10">
      <c r="A21" s="48" t="s">
        <v>51</v>
      </c>
      <c r="B21" s="43">
        <v>44.284718181818171</v>
      </c>
      <c r="C21" s="44">
        <f t="shared" si="0"/>
        <v>85.996494237272699</v>
      </c>
      <c r="D21" s="44">
        <f t="shared" si="1"/>
        <v>130.28121241909088</v>
      </c>
      <c r="E21" s="44">
        <f t="shared" si="2"/>
        <v>19.542181862863632</v>
      </c>
      <c r="F21" s="44">
        <f t="shared" si="3"/>
        <v>0.20813817545454541</v>
      </c>
      <c r="G21" s="44">
        <f t="shared" si="4"/>
        <v>150.03153245740904</v>
      </c>
      <c r="H21" s="44">
        <f t="shared" si="5"/>
        <v>154.53247843113132</v>
      </c>
      <c r="I21" s="44">
        <f t="shared" si="5"/>
        <v>159.16845278406527</v>
      </c>
      <c r="J21" s="45">
        <f t="shared" si="5"/>
        <v>163.94350636758722</v>
      </c>
    </row>
    <row r="22" spans="1:10">
      <c r="A22" s="49" t="s">
        <v>52</v>
      </c>
      <c r="B22" s="43">
        <v>34.883749999999999</v>
      </c>
      <c r="C22" s="44">
        <f t="shared" si="0"/>
        <v>67.740754124999995</v>
      </c>
      <c r="D22" s="44">
        <f t="shared" si="1"/>
        <v>102.62450412499999</v>
      </c>
      <c r="E22" s="44">
        <f t="shared" si="2"/>
        <v>15.393675618749997</v>
      </c>
      <c r="F22" s="44">
        <f t="shared" si="3"/>
        <v>0.16395362499999999</v>
      </c>
      <c r="G22" s="44">
        <f t="shared" si="4"/>
        <v>118.18213336874999</v>
      </c>
      <c r="H22" s="44">
        <f t="shared" si="5"/>
        <v>121.72759736981249</v>
      </c>
      <c r="I22" s="44">
        <f t="shared" si="5"/>
        <v>125.37942529090687</v>
      </c>
      <c r="J22" s="45">
        <f t="shared" si="5"/>
        <v>129.14080804963407</v>
      </c>
    </row>
    <row r="23" spans="1:10">
      <c r="A23" s="49" t="s">
        <v>53</v>
      </c>
      <c r="B23" s="43">
        <v>58.008600000000001</v>
      </c>
      <c r="C23" s="44">
        <f t="shared" si="0"/>
        <v>112.64690034</v>
      </c>
      <c r="D23" s="44">
        <f t="shared" si="1"/>
        <v>170.65550034</v>
      </c>
      <c r="E23" s="44">
        <f t="shared" si="2"/>
        <v>25.598325051</v>
      </c>
      <c r="F23" s="44">
        <f t="shared" si="3"/>
        <v>0.27264041999999999</v>
      </c>
      <c r="G23" s="44">
        <f t="shared" si="4"/>
        <v>196.52646581099998</v>
      </c>
      <c r="H23" s="44">
        <f t="shared" si="5"/>
        <v>202.42225978533</v>
      </c>
      <c r="I23" s="44">
        <f t="shared" si="5"/>
        <v>208.4949275788899</v>
      </c>
      <c r="J23" s="45">
        <f t="shared" si="5"/>
        <v>214.74977540625659</v>
      </c>
    </row>
    <row r="24" spans="1:10">
      <c r="A24" s="49" t="s">
        <v>54</v>
      </c>
      <c r="B24" s="43">
        <v>49.254300000000001</v>
      </c>
      <c r="C24" s="44">
        <f t="shared" si="0"/>
        <v>95.646925170000003</v>
      </c>
      <c r="D24" s="44">
        <f t="shared" si="1"/>
        <v>144.90122517</v>
      </c>
      <c r="E24" s="44">
        <f t="shared" si="2"/>
        <v>21.735183775500001</v>
      </c>
      <c r="F24" s="44">
        <f t="shared" si="3"/>
        <v>0.23149521000000001</v>
      </c>
      <c r="G24" s="44">
        <f t="shared" si="4"/>
        <v>166.86790415549999</v>
      </c>
      <c r="H24" s="44">
        <f t="shared" si="5"/>
        <v>171.87394128016498</v>
      </c>
      <c r="I24" s="44">
        <f t="shared" si="5"/>
        <v>177.03015951856995</v>
      </c>
      <c r="J24" s="45">
        <f t="shared" si="5"/>
        <v>182.34106430412706</v>
      </c>
    </row>
    <row r="25" spans="1:10">
      <c r="A25" s="49" t="s">
        <v>55</v>
      </c>
      <c r="B25" s="43">
        <v>39.126666666666665</v>
      </c>
      <c r="C25" s="44">
        <f t="shared" si="0"/>
        <v>75.980074000000002</v>
      </c>
      <c r="D25" s="44">
        <f t="shared" si="1"/>
        <v>115.10674066666667</v>
      </c>
      <c r="E25" s="44">
        <f t="shared" si="2"/>
        <v>17.2660111</v>
      </c>
      <c r="F25" s="44">
        <f t="shared" si="3"/>
        <v>0.18389533333333333</v>
      </c>
      <c r="G25" s="44">
        <f t="shared" si="4"/>
        <v>132.55664710000002</v>
      </c>
      <c r="H25" s="44">
        <f t="shared" si="5"/>
        <v>136.53334651300003</v>
      </c>
      <c r="I25" s="44">
        <f t="shared" si="5"/>
        <v>140.62934690839003</v>
      </c>
      <c r="J25" s="45">
        <f t="shared" si="5"/>
        <v>144.84822731564174</v>
      </c>
    </row>
    <row r="26" spans="1:10">
      <c r="A26" s="49" t="s">
        <v>56</v>
      </c>
      <c r="B26" s="43">
        <v>29.995000000000001</v>
      </c>
      <c r="C26" s="44">
        <f t="shared" si="0"/>
        <v>58.247290499999998</v>
      </c>
      <c r="D26" s="44">
        <f t="shared" si="1"/>
        <v>88.242290499999996</v>
      </c>
      <c r="E26" s="44">
        <f t="shared" si="2"/>
        <v>13.236343574999999</v>
      </c>
      <c r="F26" s="44">
        <f t="shared" si="3"/>
        <v>0.1409765</v>
      </c>
      <c r="G26" s="44">
        <f t="shared" si="4"/>
        <v>101.619610575</v>
      </c>
      <c r="H26" s="44">
        <f t="shared" si="5"/>
        <v>104.66819889225</v>
      </c>
      <c r="I26" s="44">
        <f t="shared" si="5"/>
        <v>107.80824485901751</v>
      </c>
      <c r="J26" s="45">
        <f t="shared" si="5"/>
        <v>111.04249220478803</v>
      </c>
    </row>
    <row r="27" spans="1:10">
      <c r="A27" s="49" t="s">
        <v>57</v>
      </c>
      <c r="B27" s="43">
        <v>28.841346153846153</v>
      </c>
      <c r="C27" s="44">
        <f t="shared" si="0"/>
        <v>56.007010096153842</v>
      </c>
      <c r="D27" s="44">
        <f t="shared" si="1"/>
        <v>84.848356249999995</v>
      </c>
      <c r="E27" s="44">
        <f t="shared" si="2"/>
        <v>12.727253437499998</v>
      </c>
      <c r="F27" s="44">
        <f t="shared" si="3"/>
        <v>0.13555432692307692</v>
      </c>
      <c r="G27" s="44">
        <f t="shared" si="4"/>
        <v>97.711164014423062</v>
      </c>
      <c r="H27" s="44">
        <f t="shared" si="5"/>
        <v>100.64249893485575</v>
      </c>
      <c r="I27" s="44">
        <f t="shared" si="5"/>
        <v>103.66177390290143</v>
      </c>
      <c r="J27" s="45">
        <f t="shared" si="5"/>
        <v>106.77162711998848</v>
      </c>
    </row>
    <row r="28" spans="1:10">
      <c r="A28" s="49" t="s">
        <v>58</v>
      </c>
      <c r="B28" s="43">
        <v>25.428000000000001</v>
      </c>
      <c r="C28" s="44">
        <f t="shared" si="0"/>
        <v>49.378633200000003</v>
      </c>
      <c r="D28" s="44">
        <f t="shared" si="1"/>
        <v>74.806633200000007</v>
      </c>
      <c r="E28" s="44">
        <f t="shared" si="2"/>
        <v>11.22099498</v>
      </c>
      <c r="F28" s="44">
        <f t="shared" si="3"/>
        <v>0.11951160000000001</v>
      </c>
      <c r="G28" s="44">
        <f t="shared" si="4"/>
        <v>86.147139780000003</v>
      </c>
      <c r="H28" s="44">
        <f t="shared" si="5"/>
        <v>88.731553973400011</v>
      </c>
      <c r="I28" s="44">
        <f t="shared" si="5"/>
        <v>91.39350059260201</v>
      </c>
      <c r="J28" s="45">
        <f t="shared" si="5"/>
        <v>94.135305610380072</v>
      </c>
    </row>
    <row r="29" spans="1:10">
      <c r="A29" s="48" t="s">
        <v>59</v>
      </c>
      <c r="B29" s="43">
        <v>21.299200000000003</v>
      </c>
      <c r="C29" s="44">
        <f t="shared" si="0"/>
        <v>41.360916480000007</v>
      </c>
      <c r="D29" s="44">
        <f t="shared" si="1"/>
        <v>62.660116480000013</v>
      </c>
      <c r="E29" s="44">
        <f t="shared" si="2"/>
        <v>9.3990174720000024</v>
      </c>
      <c r="F29" s="44">
        <f t="shared" si="3"/>
        <v>0.10010624000000001</v>
      </c>
      <c r="G29" s="44">
        <f t="shared" si="4"/>
        <v>72.159240192000013</v>
      </c>
      <c r="H29" s="44">
        <f t="shared" si="5"/>
        <v>74.324017397760016</v>
      </c>
      <c r="I29" s="44">
        <f t="shared" si="5"/>
        <v>76.553737919692821</v>
      </c>
      <c r="J29" s="45">
        <f t="shared" si="5"/>
        <v>78.850350057283606</v>
      </c>
    </row>
    <row r="30" spans="1:10">
      <c r="A30" s="48"/>
      <c r="B30" s="43"/>
      <c r="C30" s="44"/>
      <c r="D30" s="44"/>
      <c r="E30" s="44"/>
      <c r="F30" s="44"/>
      <c r="G30" s="44"/>
      <c r="H30" s="44"/>
      <c r="I30" s="44"/>
      <c r="J30" s="45"/>
    </row>
    <row r="31" spans="1:10">
      <c r="A31" s="46" t="s">
        <v>60</v>
      </c>
      <c r="B31" s="43"/>
      <c r="C31" s="44"/>
      <c r="D31" s="44"/>
      <c r="E31" s="44"/>
      <c r="F31" s="44"/>
      <c r="G31" s="44"/>
      <c r="H31" s="44"/>
      <c r="I31" s="44"/>
      <c r="J31" s="45"/>
    </row>
    <row r="32" spans="1:10">
      <c r="A32" s="48"/>
      <c r="B32" s="43"/>
      <c r="C32" s="44"/>
      <c r="D32" s="44"/>
      <c r="E32" s="44"/>
      <c r="F32" s="44"/>
      <c r="G32" s="44"/>
      <c r="H32" s="44"/>
      <c r="I32" s="44"/>
      <c r="J32" s="45"/>
    </row>
    <row r="33" spans="1:10">
      <c r="A33" s="48" t="s">
        <v>61</v>
      </c>
      <c r="B33" s="43">
        <v>59.35</v>
      </c>
      <c r="C33" s="44">
        <f t="shared" si="0"/>
        <v>115.25176500000001</v>
      </c>
      <c r="D33" s="44">
        <f t="shared" si="1"/>
        <v>174.601765</v>
      </c>
      <c r="E33" s="44">
        <f t="shared" si="2"/>
        <v>26.190264750000001</v>
      </c>
      <c r="F33" s="44">
        <f t="shared" si="3"/>
        <v>0.278945</v>
      </c>
      <c r="G33" s="44">
        <f t="shared" si="4"/>
        <v>201.07097475</v>
      </c>
      <c r="H33" s="44">
        <f t="shared" si="5"/>
        <v>207.10310399250002</v>
      </c>
      <c r="I33" s="44">
        <f t="shared" si="5"/>
        <v>213.31619711227503</v>
      </c>
      <c r="J33" s="45">
        <f t="shared" si="5"/>
        <v>219.7156830256433</v>
      </c>
    </row>
    <row r="34" spans="1:10">
      <c r="A34" s="48" t="s">
        <v>62</v>
      </c>
      <c r="B34" s="43">
        <v>51.766300000000001</v>
      </c>
      <c r="C34" s="44">
        <f t="shared" si="0"/>
        <v>100.52497796999999</v>
      </c>
      <c r="D34" s="44">
        <f t="shared" si="1"/>
        <v>152.29127797000001</v>
      </c>
      <c r="E34" s="44">
        <f t="shared" si="2"/>
        <v>22.843691695500002</v>
      </c>
      <c r="F34" s="44">
        <f t="shared" si="3"/>
        <v>0.24330161</v>
      </c>
      <c r="G34" s="44">
        <f t="shared" si="4"/>
        <v>175.37827127550003</v>
      </c>
      <c r="H34" s="44">
        <f t="shared" si="5"/>
        <v>180.63961941376502</v>
      </c>
      <c r="I34" s="44">
        <f t="shared" si="5"/>
        <v>186.05880799617796</v>
      </c>
      <c r="J34" s="45">
        <f t="shared" si="5"/>
        <v>191.64057223606329</v>
      </c>
    </row>
    <row r="35" spans="1:10">
      <c r="A35" s="48" t="s">
        <v>63</v>
      </c>
      <c r="B35" s="43">
        <v>39.81</v>
      </c>
      <c r="C35" s="44">
        <f t="shared" si="0"/>
        <v>77.307039000000003</v>
      </c>
      <c r="D35" s="44">
        <f t="shared" si="1"/>
        <v>117.11703900000001</v>
      </c>
      <c r="E35" s="44">
        <f t="shared" si="2"/>
        <v>17.567555850000002</v>
      </c>
      <c r="F35" s="44">
        <f t="shared" si="3"/>
        <v>0.18710700000000002</v>
      </c>
      <c r="G35" s="44">
        <f t="shared" si="4"/>
        <v>134.87170184999999</v>
      </c>
      <c r="H35" s="44">
        <f t="shared" si="5"/>
        <v>138.91785290549998</v>
      </c>
      <c r="I35" s="44">
        <f t="shared" si="5"/>
        <v>143.08538849266498</v>
      </c>
      <c r="J35" s="45">
        <f t="shared" si="5"/>
        <v>147.37795014744492</v>
      </c>
    </row>
    <row r="36" spans="1:10">
      <c r="A36" s="48" t="s">
        <v>64</v>
      </c>
      <c r="B36" s="43">
        <v>33.6539</v>
      </c>
      <c r="C36" s="44">
        <f t="shared" si="0"/>
        <v>65.352508409999999</v>
      </c>
      <c r="D36" s="44">
        <f t="shared" si="1"/>
        <v>99.006408410000006</v>
      </c>
      <c r="E36" s="44">
        <f t="shared" si="2"/>
        <v>14.8509612615</v>
      </c>
      <c r="F36" s="44">
        <f t="shared" si="3"/>
        <v>0.15817333</v>
      </c>
      <c r="G36" s="44">
        <f t="shared" si="4"/>
        <v>114.01554300150001</v>
      </c>
      <c r="H36" s="44">
        <f t="shared" si="5"/>
        <v>117.43600929154501</v>
      </c>
      <c r="I36" s="44">
        <f t="shared" si="5"/>
        <v>120.95908957029135</v>
      </c>
      <c r="J36" s="45">
        <f t="shared" si="5"/>
        <v>124.5878622574001</v>
      </c>
    </row>
    <row r="37" spans="1:10">
      <c r="A37" s="48" t="s">
        <v>65</v>
      </c>
      <c r="B37" s="43">
        <v>32.999200000000002</v>
      </c>
      <c r="C37" s="44">
        <f t="shared" si="0"/>
        <v>64.081146480000001</v>
      </c>
      <c r="D37" s="44">
        <f t="shared" si="1"/>
        <v>97.080346480000003</v>
      </c>
      <c r="E37" s="44">
        <f t="shared" si="2"/>
        <v>14.562051971999999</v>
      </c>
      <c r="F37" s="44">
        <f t="shared" si="3"/>
        <v>0.15509624000000002</v>
      </c>
      <c r="G37" s="44">
        <f t="shared" si="4"/>
        <v>111.79749469200001</v>
      </c>
      <c r="H37" s="44">
        <f t="shared" si="5"/>
        <v>115.15141953276002</v>
      </c>
      <c r="I37" s="44">
        <f t="shared" si="5"/>
        <v>118.60596211874282</v>
      </c>
      <c r="J37" s="45">
        <f t="shared" si="5"/>
        <v>122.16414098230511</v>
      </c>
    </row>
    <row r="38" spans="1:10">
      <c r="A38" s="50" t="s">
        <v>66</v>
      </c>
      <c r="B38" s="43">
        <v>27.560000000000002</v>
      </c>
      <c r="C38" s="44">
        <f t="shared" si="0"/>
        <v>53.518764000000004</v>
      </c>
      <c r="D38" s="44">
        <f t="shared" si="1"/>
        <v>81.078764000000007</v>
      </c>
      <c r="E38" s="44">
        <f t="shared" si="2"/>
        <v>12.161814600000001</v>
      </c>
      <c r="F38" s="44">
        <f t="shared" si="3"/>
        <v>0.12953200000000001</v>
      </c>
      <c r="G38" s="44">
        <f t="shared" si="4"/>
        <v>93.370110600000004</v>
      </c>
      <c r="H38" s="44">
        <f t="shared" si="5"/>
        <v>96.171213918000007</v>
      </c>
      <c r="I38" s="44">
        <f t="shared" si="5"/>
        <v>99.056350335540003</v>
      </c>
      <c r="J38" s="45">
        <f t="shared" si="5"/>
        <v>102.0280408456062</v>
      </c>
    </row>
    <row r="39" spans="1:10">
      <c r="A39" s="51"/>
      <c r="B39" s="43"/>
      <c r="C39" s="44"/>
      <c r="D39" s="44"/>
      <c r="E39" s="44"/>
      <c r="F39" s="44"/>
      <c r="G39" s="44"/>
      <c r="H39" s="44"/>
      <c r="I39" s="44"/>
      <c r="J39" s="45"/>
    </row>
    <row r="40" spans="1:10">
      <c r="A40" s="46" t="s">
        <v>67</v>
      </c>
      <c r="B40" s="43"/>
      <c r="C40" s="44"/>
      <c r="D40" s="44"/>
      <c r="E40" s="44"/>
      <c r="F40" s="44"/>
      <c r="G40" s="44"/>
      <c r="H40" s="44"/>
      <c r="I40" s="44"/>
      <c r="J40" s="45"/>
    </row>
    <row r="41" spans="1:10">
      <c r="A41" s="52"/>
      <c r="B41" s="43"/>
      <c r="C41" s="44"/>
      <c r="D41" s="44"/>
      <c r="E41" s="44"/>
      <c r="F41" s="44"/>
      <c r="G41" s="44"/>
      <c r="H41" s="44"/>
      <c r="I41" s="44"/>
      <c r="J41" s="45"/>
    </row>
    <row r="42" spans="1:10">
      <c r="A42" s="52" t="s">
        <v>68</v>
      </c>
      <c r="B42" s="43">
        <v>85.97</v>
      </c>
      <c r="C42" s="44">
        <f t="shared" si="0"/>
        <v>166.945143</v>
      </c>
      <c r="D42" s="44">
        <f t="shared" si="1"/>
        <v>252.915143</v>
      </c>
      <c r="E42" s="44">
        <f t="shared" si="2"/>
        <v>37.937271449999997</v>
      </c>
      <c r="F42" s="44">
        <f t="shared" si="3"/>
        <v>0.404059</v>
      </c>
      <c r="G42" s="44">
        <f t="shared" si="4"/>
        <v>291.25647344999999</v>
      </c>
      <c r="H42" s="44">
        <f t="shared" si="5"/>
        <v>299.99416765349997</v>
      </c>
      <c r="I42" s="44">
        <f t="shared" si="5"/>
        <v>308.99399268310498</v>
      </c>
      <c r="J42" s="45">
        <f t="shared" si="5"/>
        <v>318.26381246359813</v>
      </c>
    </row>
    <row r="43" spans="1:10">
      <c r="A43" s="53" t="s">
        <v>69</v>
      </c>
      <c r="B43" s="43">
        <v>66.055000000000007</v>
      </c>
      <c r="C43" s="44">
        <f t="shared" si="0"/>
        <v>128.27220450000002</v>
      </c>
      <c r="D43" s="44">
        <f t="shared" si="1"/>
        <v>194.32720450000002</v>
      </c>
      <c r="E43" s="44">
        <f t="shared" si="2"/>
        <v>29.149080675</v>
      </c>
      <c r="F43" s="44">
        <f t="shared" si="3"/>
        <v>0.31045850000000003</v>
      </c>
      <c r="G43" s="44">
        <f t="shared" si="4"/>
        <v>223.78674367500003</v>
      </c>
      <c r="H43" s="44">
        <f t="shared" si="5"/>
        <v>230.50034598525002</v>
      </c>
      <c r="I43" s="44">
        <f t="shared" si="5"/>
        <v>237.41535636480754</v>
      </c>
      <c r="J43" s="45">
        <f t="shared" si="5"/>
        <v>244.53781705575176</v>
      </c>
    </row>
    <row r="44" spans="1:10">
      <c r="A44" s="48" t="s">
        <v>70</v>
      </c>
      <c r="B44" s="43">
        <v>42.618000000000002</v>
      </c>
      <c r="C44" s="44">
        <f t="shared" si="0"/>
        <v>82.759894200000005</v>
      </c>
      <c r="D44" s="44">
        <f t="shared" si="1"/>
        <v>125.37789420000001</v>
      </c>
      <c r="E44" s="44">
        <f t="shared" si="2"/>
        <v>18.806684130000001</v>
      </c>
      <c r="F44" s="44">
        <f t="shared" si="3"/>
        <v>0.20030460000000003</v>
      </c>
      <c r="G44" s="44">
        <f t="shared" si="4"/>
        <v>144.38488293000003</v>
      </c>
      <c r="H44" s="44">
        <f t="shared" si="5"/>
        <v>148.71642941790003</v>
      </c>
      <c r="I44" s="44">
        <f t="shared" si="5"/>
        <v>153.17792230043705</v>
      </c>
      <c r="J44" s="45">
        <f t="shared" si="5"/>
        <v>157.77325996945015</v>
      </c>
    </row>
    <row r="45" spans="1:10">
      <c r="A45" s="54" t="s">
        <v>17</v>
      </c>
      <c r="B45" s="43">
        <v>36.475000000000001</v>
      </c>
      <c r="C45" s="44">
        <f t="shared" si="0"/>
        <v>70.830802500000004</v>
      </c>
      <c r="D45" s="44">
        <f t="shared" si="1"/>
        <v>107.3058025</v>
      </c>
      <c r="E45" s="44">
        <f t="shared" si="2"/>
        <v>16.095870375000001</v>
      </c>
      <c r="F45" s="44">
        <f t="shared" si="3"/>
        <v>0.17143250000000002</v>
      </c>
      <c r="G45" s="44">
        <f t="shared" si="4"/>
        <v>123.573105375</v>
      </c>
      <c r="H45" s="6">
        <f t="shared" si="5"/>
        <v>127.28029853625</v>
      </c>
      <c r="I45" s="44">
        <f t="shared" si="5"/>
        <v>131.0987074923375</v>
      </c>
      <c r="J45" s="45">
        <f t="shared" si="5"/>
        <v>135.03166871710764</v>
      </c>
    </row>
    <row r="46" spans="1:10">
      <c r="A46" s="48" t="s">
        <v>71</v>
      </c>
      <c r="B46" s="43">
        <v>27.497600000000002</v>
      </c>
      <c r="C46" s="44">
        <f t="shared" si="0"/>
        <v>53.397589440000004</v>
      </c>
      <c r="D46" s="44">
        <f t="shared" si="1"/>
        <v>80.89518944000001</v>
      </c>
      <c r="E46" s="44">
        <f t="shared" si="2"/>
        <v>12.134278416000001</v>
      </c>
      <c r="F46" s="44">
        <f t="shared" si="3"/>
        <v>0.12923872</v>
      </c>
      <c r="G46" s="44">
        <f t="shared" si="4"/>
        <v>93.158706576000014</v>
      </c>
      <c r="H46" s="44">
        <f t="shared" si="5"/>
        <v>95.953467773280011</v>
      </c>
      <c r="I46" s="44">
        <f t="shared" si="5"/>
        <v>98.83207180647841</v>
      </c>
      <c r="J46" s="45">
        <f t="shared" si="5"/>
        <v>101.79703396067276</v>
      </c>
    </row>
    <row r="47" spans="1:10">
      <c r="A47" s="48"/>
      <c r="B47" s="43"/>
      <c r="C47" s="44"/>
      <c r="D47" s="44"/>
      <c r="E47" s="44"/>
      <c r="F47" s="44"/>
      <c r="G47" s="44"/>
      <c r="H47" s="44"/>
      <c r="I47" s="44"/>
      <c r="J47" s="45"/>
    </row>
    <row r="48" spans="1:10">
      <c r="A48" s="46" t="s">
        <v>72</v>
      </c>
      <c r="B48" s="43"/>
      <c r="C48" s="55"/>
      <c r="D48" s="55"/>
      <c r="E48" s="55"/>
      <c r="F48" s="55"/>
      <c r="G48" s="44"/>
      <c r="H48" s="44"/>
      <c r="I48" s="44"/>
      <c r="J48" s="45"/>
    </row>
    <row r="49" spans="1:10">
      <c r="A49" s="48"/>
      <c r="B49" s="43"/>
      <c r="C49" s="55"/>
      <c r="D49" s="55"/>
      <c r="E49" s="55"/>
      <c r="F49" s="55"/>
      <c r="G49" s="44"/>
      <c r="H49" s="44"/>
      <c r="I49" s="44"/>
      <c r="J49" s="45"/>
    </row>
    <row r="50" spans="1:10">
      <c r="A50" s="48" t="s">
        <v>73</v>
      </c>
      <c r="B50" s="43">
        <v>58.375025000000001</v>
      </c>
      <c r="C50" s="55">
        <f t="shared" si="0"/>
        <v>113.3584610475</v>
      </c>
      <c r="D50" s="55">
        <f t="shared" si="1"/>
        <v>171.73348604750001</v>
      </c>
      <c r="E50" s="55">
        <f t="shared" si="2"/>
        <v>25.760022907125002</v>
      </c>
      <c r="F50" s="55">
        <f t="shared" si="3"/>
        <v>0.27436261750000002</v>
      </c>
      <c r="G50" s="44">
        <f t="shared" si="4"/>
        <v>197.76787157212502</v>
      </c>
      <c r="H50" s="44">
        <f t="shared" si="5"/>
        <v>203.70090771928878</v>
      </c>
      <c r="I50" s="44">
        <f t="shared" si="5"/>
        <v>209.81193495086745</v>
      </c>
      <c r="J50" s="45">
        <f t="shared" si="5"/>
        <v>216.10629299939347</v>
      </c>
    </row>
    <row r="51" spans="1:10">
      <c r="A51" s="54" t="s">
        <v>74</v>
      </c>
      <c r="B51" s="43">
        <v>64.633575000000008</v>
      </c>
      <c r="C51" s="55">
        <f t="shared" si="0"/>
        <v>125.51193929250002</v>
      </c>
      <c r="D51" s="55">
        <f t="shared" si="1"/>
        <v>190.14551429250002</v>
      </c>
      <c r="E51" s="55">
        <f t="shared" si="2"/>
        <v>28.521827143875004</v>
      </c>
      <c r="F51" s="55">
        <f t="shared" si="3"/>
        <v>0.30377780250000003</v>
      </c>
      <c r="G51" s="44">
        <f t="shared" si="4"/>
        <v>218.97111923887505</v>
      </c>
      <c r="H51" s="6">
        <f t="shared" si="5"/>
        <v>225.54025281604132</v>
      </c>
      <c r="I51" s="44">
        <f t="shared" si="5"/>
        <v>232.30646040052255</v>
      </c>
      <c r="J51" s="45">
        <f t="shared" si="5"/>
        <v>239.27565421253823</v>
      </c>
    </row>
    <row r="52" spans="1:10">
      <c r="A52" s="48" t="s">
        <v>75</v>
      </c>
      <c r="B52" s="43">
        <v>46.02</v>
      </c>
      <c r="C52" s="55">
        <f t="shared" si="0"/>
        <v>89.36623800000001</v>
      </c>
      <c r="D52" s="55">
        <f t="shared" si="1"/>
        <v>135.38623800000002</v>
      </c>
      <c r="E52" s="55">
        <f t="shared" si="2"/>
        <v>20.307935700000002</v>
      </c>
      <c r="F52" s="55">
        <f t="shared" si="3"/>
        <v>0.21629400000000001</v>
      </c>
      <c r="G52" s="44">
        <f t="shared" si="4"/>
        <v>155.91046770000003</v>
      </c>
      <c r="H52" s="44">
        <f t="shared" si="5"/>
        <v>160.58778173100004</v>
      </c>
      <c r="I52" s="44">
        <f t="shared" si="5"/>
        <v>165.40541518293003</v>
      </c>
      <c r="J52" s="45">
        <f t="shared" si="5"/>
        <v>170.36757763841794</v>
      </c>
    </row>
    <row r="53" spans="1:10">
      <c r="A53" s="48" t="s">
        <v>76</v>
      </c>
      <c r="B53" s="43">
        <v>37.631362500000002</v>
      </c>
      <c r="C53" s="55">
        <f t="shared" si="0"/>
        <v>73.076342838750008</v>
      </c>
      <c r="D53" s="55">
        <f t="shared" si="1"/>
        <v>110.70770533875</v>
      </c>
      <c r="E53" s="55">
        <f t="shared" si="2"/>
        <v>16.606155800812498</v>
      </c>
      <c r="F53" s="55">
        <f t="shared" si="3"/>
        <v>0.17686740375000001</v>
      </c>
      <c r="G53" s="44">
        <f t="shared" si="4"/>
        <v>127.4907285433125</v>
      </c>
      <c r="H53" s="44">
        <f t="shared" si="5"/>
        <v>131.31545039961188</v>
      </c>
      <c r="I53" s="44">
        <f t="shared" si="5"/>
        <v>135.25491391160023</v>
      </c>
      <c r="J53" s="45">
        <f t="shared" si="5"/>
        <v>139.31256132894825</v>
      </c>
    </row>
    <row r="54" spans="1:10">
      <c r="A54" s="48" t="s">
        <v>77</v>
      </c>
      <c r="B54" s="43">
        <v>26.844999999999999</v>
      </c>
      <c r="C54" s="55">
        <f t="shared" si="0"/>
        <v>52.130305499999999</v>
      </c>
      <c r="D54" s="55">
        <f t="shared" si="1"/>
        <v>78.97530549999999</v>
      </c>
      <c r="E54" s="55">
        <f t="shared" si="2"/>
        <v>11.846295824999999</v>
      </c>
      <c r="F54" s="55">
        <f t="shared" si="3"/>
        <v>0.12617149999999999</v>
      </c>
      <c r="G54" s="44">
        <f t="shared" si="4"/>
        <v>90.947772824999987</v>
      </c>
      <c r="H54" s="44">
        <f t="shared" si="5"/>
        <v>93.67620600974999</v>
      </c>
      <c r="I54" s="44">
        <f t="shared" si="5"/>
        <v>96.486492190042497</v>
      </c>
      <c r="J54" s="45">
        <f t="shared" si="5"/>
        <v>99.381086955743768</v>
      </c>
    </row>
    <row r="55" spans="1:10">
      <c r="A55" s="48" t="s">
        <v>78</v>
      </c>
      <c r="B55" s="43">
        <v>22.36</v>
      </c>
      <c r="C55" s="55">
        <f t="shared" si="0"/>
        <v>43.420884000000001</v>
      </c>
      <c r="D55" s="55">
        <f t="shared" si="1"/>
        <v>65.780884</v>
      </c>
      <c r="E55" s="55">
        <f t="shared" si="2"/>
        <v>9.8671325999999997</v>
      </c>
      <c r="F55" s="55">
        <f t="shared" si="3"/>
        <v>0.105092</v>
      </c>
      <c r="G55" s="44">
        <f t="shared" si="4"/>
        <v>75.753108600000004</v>
      </c>
      <c r="H55" s="44">
        <f t="shared" si="5"/>
        <v>78.025701858000005</v>
      </c>
      <c r="I55" s="44">
        <f t="shared" si="5"/>
        <v>80.366472913740012</v>
      </c>
      <c r="J55" s="45">
        <f t="shared" si="5"/>
        <v>82.777467101152212</v>
      </c>
    </row>
    <row r="56" spans="1:10">
      <c r="A56" s="48" t="s">
        <v>79</v>
      </c>
      <c r="B56" s="43">
        <v>19.5</v>
      </c>
      <c r="C56" s="44">
        <f t="shared" si="0"/>
        <v>37.867049999999999</v>
      </c>
      <c r="D56" s="44">
        <f t="shared" si="1"/>
        <v>57.367049999999999</v>
      </c>
      <c r="E56" s="44">
        <f t="shared" si="2"/>
        <v>8.6050574999999991</v>
      </c>
      <c r="F56" s="44">
        <f t="shared" si="3"/>
        <v>9.1650000000000009E-2</v>
      </c>
      <c r="G56" s="44">
        <f t="shared" si="4"/>
        <v>66.063757499999994</v>
      </c>
      <c r="H56" s="44">
        <f t="shared" si="5"/>
        <v>68.045670224999995</v>
      </c>
      <c r="I56" s="44">
        <f t="shared" si="5"/>
        <v>70.087040331750003</v>
      </c>
      <c r="J56" s="45">
        <f t="shared" si="5"/>
        <v>72.189651541702503</v>
      </c>
    </row>
    <row r="57" spans="1:10">
      <c r="A57" s="56"/>
      <c r="B57" s="57"/>
      <c r="C57" s="58"/>
      <c r="D57" s="58"/>
      <c r="E57" s="58"/>
      <c r="F57" s="58"/>
      <c r="G57" s="58"/>
      <c r="H57" s="58"/>
      <c r="I57" s="58"/>
      <c r="J57" s="59"/>
    </row>
    <row r="59" spans="1:10" ht="12.75" customHeight="1">
      <c r="A59" s="60" t="s">
        <v>80</v>
      </c>
      <c r="B59" s="24"/>
      <c r="C59" s="24"/>
      <c r="D59" s="24"/>
      <c r="E59" s="61"/>
      <c r="F59" s="61"/>
      <c r="G59" s="61"/>
    </row>
    <row r="60" spans="1:10" ht="12.75" customHeight="1">
      <c r="A60" s="61"/>
      <c r="B60" s="61"/>
      <c r="C60" s="61"/>
      <c r="D60" s="24"/>
      <c r="E60" s="62"/>
      <c r="F60" s="63"/>
      <c r="G60" s="61"/>
    </row>
    <row r="61" spans="1:10">
      <c r="A61" s="61" t="s">
        <v>81</v>
      </c>
      <c r="B61" s="64">
        <f ca="1">NOW()</f>
        <v>45720.644316782411</v>
      </c>
      <c r="C61" s="24"/>
    </row>
  </sheetData>
  <sheetProtection algorithmName="SHA-512" hashValue="YbDRB46U4i6lmyTywNd4N7aqsu+Q6F2LiUJAVz1EMe0KknuANCvhSlyAmj4hUigju377jBuJE7OIurokGVnpmw==" saltValue="THYv6UdpKPiThNO7SQp0QQ==" spinCount="100000" sheet="1" objects="1" scenarios="1"/>
  <mergeCells count="1">
    <mergeCell ref="A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2E67-6244-405C-A1EF-A9BBC74DE274}">
  <sheetPr>
    <tabColor theme="4" tint="0.79998168889431442"/>
  </sheetPr>
  <dimension ref="A1:O30"/>
  <sheetViews>
    <sheetView topLeftCell="C1" workbookViewId="0">
      <selection activeCell="G20" sqref="G20"/>
    </sheetView>
  </sheetViews>
  <sheetFormatPr defaultRowHeight="15"/>
  <cols>
    <col min="1" max="1" width="10.140625" customWidth="1"/>
    <col min="2" max="2" width="11.7109375" customWidth="1"/>
    <col min="3" max="3" width="45" customWidth="1"/>
    <col min="5" max="5" width="17" customWidth="1"/>
    <col min="6" max="7" width="14.42578125" customWidth="1"/>
    <col min="8" max="8" width="19.5703125" customWidth="1"/>
    <col min="9" max="9" width="16.28515625" customWidth="1"/>
    <col min="10" max="10" width="21.140625" customWidth="1"/>
    <col min="11" max="11" width="21.5703125" customWidth="1"/>
    <col min="12" max="12" width="18.28515625" customWidth="1"/>
    <col min="13" max="13" width="16" bestFit="1" customWidth="1"/>
    <col min="14" max="14" width="12.7109375" customWidth="1"/>
    <col min="15" max="15" width="19.85546875" bestFit="1" customWidth="1"/>
  </cols>
  <sheetData>
    <row r="1" spans="1:15" ht="44.25" customHeight="1">
      <c r="A1" s="150" t="s">
        <v>82</v>
      </c>
      <c r="B1" s="151"/>
      <c r="C1" s="151"/>
      <c r="D1" s="151"/>
      <c r="E1" s="152"/>
      <c r="F1" s="148" t="s">
        <v>83</v>
      </c>
      <c r="G1" s="149"/>
      <c r="H1" s="84" t="s">
        <v>84</v>
      </c>
      <c r="I1" s="85" t="s">
        <v>85</v>
      </c>
      <c r="J1" s="85" t="s">
        <v>86</v>
      </c>
      <c r="K1" s="92" t="s">
        <v>87</v>
      </c>
      <c r="L1" s="84" t="s">
        <v>84</v>
      </c>
      <c r="M1" s="85" t="s">
        <v>85</v>
      </c>
      <c r="N1" s="85" t="s">
        <v>86</v>
      </c>
      <c r="O1" s="86" t="s">
        <v>87</v>
      </c>
    </row>
    <row r="2" spans="1:15">
      <c r="A2" s="158" t="s">
        <v>88</v>
      </c>
      <c r="B2" s="159"/>
      <c r="C2" s="160"/>
      <c r="D2" s="80" t="s">
        <v>89</v>
      </c>
      <c r="E2" s="79" t="s">
        <v>90</v>
      </c>
      <c r="F2" s="81" t="s">
        <v>91</v>
      </c>
      <c r="G2" s="91" t="s">
        <v>92</v>
      </c>
      <c r="H2" s="145">
        <v>45719</v>
      </c>
      <c r="I2" s="146"/>
      <c r="J2" s="146"/>
      <c r="K2" s="147"/>
      <c r="L2" s="145"/>
      <c r="M2" s="146"/>
      <c r="N2" s="146"/>
      <c r="O2" s="147"/>
    </row>
    <row r="3" spans="1:15">
      <c r="A3" s="68">
        <v>1</v>
      </c>
      <c r="B3" s="69" t="s">
        <v>93</v>
      </c>
      <c r="C3" s="70" t="s">
        <v>94</v>
      </c>
      <c r="D3" s="69" t="s">
        <v>95</v>
      </c>
      <c r="E3" s="71">
        <v>1</v>
      </c>
      <c r="F3" s="72">
        <v>4656.62</v>
      </c>
      <c r="G3" s="83">
        <f>E3*F3</f>
        <v>4656.62</v>
      </c>
      <c r="H3" s="87">
        <v>0</v>
      </c>
      <c r="I3" s="7">
        <f>MAX(E3 - H3, 0)</f>
        <v>1</v>
      </c>
      <c r="J3" s="82">
        <f>G3-(I3*(G3/E3))</f>
        <v>0</v>
      </c>
      <c r="K3" s="93">
        <f>G3-J3</f>
        <v>4656.62</v>
      </c>
      <c r="L3" s="87">
        <v>0</v>
      </c>
      <c r="M3" s="7">
        <f>MAX(I3 - L3, 0)</f>
        <v>1</v>
      </c>
      <c r="N3" s="82">
        <f>IFERROR(K3 - (M3 * (K3/I3)), 0)</f>
        <v>0</v>
      </c>
      <c r="O3" s="95">
        <f>K3-N3</f>
        <v>4656.62</v>
      </c>
    </row>
    <row r="4" spans="1:15">
      <c r="A4" s="68">
        <v>2</v>
      </c>
      <c r="B4" s="69" t="s">
        <v>96</v>
      </c>
      <c r="C4" s="70" t="s">
        <v>97</v>
      </c>
      <c r="D4" s="69" t="s">
        <v>95</v>
      </c>
      <c r="E4" s="71">
        <v>1</v>
      </c>
      <c r="F4" s="72">
        <v>12230.61</v>
      </c>
      <c r="G4" s="83">
        <f>E4*F4</f>
        <v>12230.61</v>
      </c>
      <c r="H4" s="87">
        <v>0</v>
      </c>
      <c r="I4" s="7">
        <f t="shared" ref="I4:I14" si="0">MAX(E4 - H4, 0)</f>
        <v>1</v>
      </c>
      <c r="J4" s="82">
        <f>G4-(I4*(G4/E4))</f>
        <v>0</v>
      </c>
      <c r="K4" s="93">
        <f>G4-J4</f>
        <v>12230.61</v>
      </c>
      <c r="L4" s="87">
        <v>0</v>
      </c>
      <c r="M4" s="7">
        <f t="shared" ref="M4:M14" si="1">MAX(I4 - L4, 0)</f>
        <v>1</v>
      </c>
      <c r="N4" s="82">
        <f t="shared" ref="N4:N14" si="2">IFERROR(K4 - (M4 * (K4/I4)), 0)</f>
        <v>0</v>
      </c>
      <c r="O4" s="95">
        <f t="shared" ref="O4:O14" si="3">K4-N4</f>
        <v>12230.61</v>
      </c>
    </row>
    <row r="5" spans="1:15">
      <c r="A5" s="68">
        <v>3</v>
      </c>
      <c r="B5" s="69" t="s">
        <v>98</v>
      </c>
      <c r="C5" s="70" t="s">
        <v>99</v>
      </c>
      <c r="D5" s="69" t="s">
        <v>100</v>
      </c>
      <c r="E5" s="71">
        <v>165</v>
      </c>
      <c r="F5" s="72">
        <v>165</v>
      </c>
      <c r="G5" s="83">
        <f>E5*F5</f>
        <v>27225</v>
      </c>
      <c r="H5" s="87">
        <v>0</v>
      </c>
      <c r="I5" s="7">
        <f t="shared" si="0"/>
        <v>165</v>
      </c>
      <c r="J5" s="82">
        <f t="shared" ref="J4:J14" si="4">G5-(I5*(G5/E5))</f>
        <v>0</v>
      </c>
      <c r="K5" s="93">
        <f t="shared" ref="K5:K14" si="5">G5-J5</f>
        <v>27225</v>
      </c>
      <c r="L5" s="87">
        <v>0</v>
      </c>
      <c r="M5" s="7">
        <f t="shared" si="1"/>
        <v>165</v>
      </c>
      <c r="N5" s="82">
        <f t="shared" si="2"/>
        <v>0</v>
      </c>
      <c r="O5" s="95">
        <f t="shared" si="3"/>
        <v>27225</v>
      </c>
    </row>
    <row r="6" spans="1:15">
      <c r="A6" s="68">
        <v>4</v>
      </c>
      <c r="B6" s="69" t="s">
        <v>101</v>
      </c>
      <c r="C6" s="70" t="s">
        <v>102</v>
      </c>
      <c r="D6" s="69" t="s">
        <v>103</v>
      </c>
      <c r="E6" s="73">
        <v>7836</v>
      </c>
      <c r="F6" s="72">
        <v>3.5</v>
      </c>
      <c r="G6" s="83">
        <f>E6*F6</f>
        <v>27426</v>
      </c>
      <c r="H6" s="87">
        <v>0</v>
      </c>
      <c r="I6" s="7">
        <f t="shared" si="0"/>
        <v>7836</v>
      </c>
      <c r="J6" s="82">
        <f>G6-(I6*(G6/E6))</f>
        <v>0</v>
      </c>
      <c r="K6" s="93">
        <f t="shared" si="5"/>
        <v>27426</v>
      </c>
      <c r="L6" s="87">
        <v>0</v>
      </c>
      <c r="M6" s="7">
        <f t="shared" si="1"/>
        <v>7836</v>
      </c>
      <c r="N6" s="82">
        <f t="shared" si="2"/>
        <v>0</v>
      </c>
      <c r="O6" s="95">
        <f t="shared" si="3"/>
        <v>27426</v>
      </c>
    </row>
    <row r="7" spans="1:15">
      <c r="A7" s="68">
        <v>5</v>
      </c>
      <c r="B7" s="69" t="s">
        <v>104</v>
      </c>
      <c r="C7" s="70" t="s">
        <v>105</v>
      </c>
      <c r="D7" s="69" t="s">
        <v>106</v>
      </c>
      <c r="E7" s="73">
        <v>1838</v>
      </c>
      <c r="F7" s="72">
        <v>0.61</v>
      </c>
      <c r="G7" s="83">
        <f>E7*F7</f>
        <v>1121.18</v>
      </c>
      <c r="H7" s="87">
        <v>0</v>
      </c>
      <c r="I7" s="7">
        <f t="shared" si="0"/>
        <v>1838</v>
      </c>
      <c r="J7" s="82">
        <f t="shared" si="4"/>
        <v>0</v>
      </c>
      <c r="K7" s="93">
        <f t="shared" si="5"/>
        <v>1121.18</v>
      </c>
      <c r="L7" s="87">
        <v>0</v>
      </c>
      <c r="M7" s="7">
        <f t="shared" si="1"/>
        <v>1838</v>
      </c>
      <c r="N7" s="82">
        <f t="shared" si="2"/>
        <v>0</v>
      </c>
      <c r="O7" s="95">
        <f t="shared" si="3"/>
        <v>1121.18</v>
      </c>
    </row>
    <row r="8" spans="1:15">
      <c r="A8" s="68">
        <v>6</v>
      </c>
      <c r="B8" s="69" t="s">
        <v>107</v>
      </c>
      <c r="C8" s="70" t="s">
        <v>108</v>
      </c>
      <c r="D8" s="69" t="s">
        <v>106</v>
      </c>
      <c r="E8" s="73">
        <v>1838</v>
      </c>
      <c r="F8" s="72">
        <v>0.61</v>
      </c>
      <c r="G8" s="83">
        <f>E8*F8</f>
        <v>1121.18</v>
      </c>
      <c r="H8" s="87">
        <v>0</v>
      </c>
      <c r="I8" s="7">
        <f t="shared" si="0"/>
        <v>1838</v>
      </c>
      <c r="J8" s="82">
        <f t="shared" si="4"/>
        <v>0</v>
      </c>
      <c r="K8" s="93">
        <f t="shared" si="5"/>
        <v>1121.18</v>
      </c>
      <c r="L8" s="87">
        <v>0</v>
      </c>
      <c r="M8" s="7">
        <f t="shared" si="1"/>
        <v>1838</v>
      </c>
      <c r="N8" s="82">
        <f t="shared" si="2"/>
        <v>0</v>
      </c>
      <c r="O8" s="95">
        <f t="shared" si="3"/>
        <v>1121.18</v>
      </c>
    </row>
    <row r="9" spans="1:15">
      <c r="A9" s="68">
        <v>7</v>
      </c>
      <c r="B9" s="69" t="s">
        <v>109</v>
      </c>
      <c r="C9" s="70" t="s">
        <v>110</v>
      </c>
      <c r="D9" s="69" t="s">
        <v>106</v>
      </c>
      <c r="E9" s="73">
        <v>1838</v>
      </c>
      <c r="F9" s="72">
        <v>0.35</v>
      </c>
      <c r="G9" s="83">
        <f>E9*F9</f>
        <v>643.29999999999995</v>
      </c>
      <c r="H9" s="87">
        <v>0</v>
      </c>
      <c r="I9" s="7">
        <f t="shared" si="0"/>
        <v>1838</v>
      </c>
      <c r="J9" s="82">
        <f t="shared" si="4"/>
        <v>0</v>
      </c>
      <c r="K9" s="93">
        <f t="shared" si="5"/>
        <v>643.29999999999995</v>
      </c>
      <c r="L9" s="87">
        <v>0</v>
      </c>
      <c r="M9" s="7">
        <f t="shared" si="1"/>
        <v>1838</v>
      </c>
      <c r="N9" s="82">
        <f t="shared" si="2"/>
        <v>0</v>
      </c>
      <c r="O9" s="95">
        <f t="shared" si="3"/>
        <v>643.29999999999995</v>
      </c>
    </row>
    <row r="10" spans="1:15">
      <c r="A10" s="68">
        <v>8</v>
      </c>
      <c r="B10" s="69" t="s">
        <v>111</v>
      </c>
      <c r="C10" s="70" t="s">
        <v>112</v>
      </c>
      <c r="D10" s="69" t="s">
        <v>100</v>
      </c>
      <c r="E10" s="71">
        <v>862</v>
      </c>
      <c r="F10" s="72">
        <v>87.55</v>
      </c>
      <c r="G10" s="83">
        <f>E10*F10</f>
        <v>75468.099999999991</v>
      </c>
      <c r="H10" s="87">
        <v>0</v>
      </c>
      <c r="I10" s="7">
        <f t="shared" si="0"/>
        <v>862</v>
      </c>
      <c r="J10" s="82">
        <f t="shared" si="4"/>
        <v>0</v>
      </c>
      <c r="K10" s="93">
        <f t="shared" si="5"/>
        <v>75468.099999999991</v>
      </c>
      <c r="L10" s="87">
        <v>0</v>
      </c>
      <c r="M10" s="7">
        <f t="shared" si="1"/>
        <v>862</v>
      </c>
      <c r="N10" s="82">
        <f t="shared" si="2"/>
        <v>0</v>
      </c>
      <c r="O10" s="95">
        <f t="shared" si="3"/>
        <v>75468.099999999991</v>
      </c>
    </row>
    <row r="11" spans="1:15">
      <c r="A11" s="68">
        <v>9</v>
      </c>
      <c r="B11" s="69" t="s">
        <v>113</v>
      </c>
      <c r="C11" s="70" t="s">
        <v>114</v>
      </c>
      <c r="D11" s="69" t="s">
        <v>100</v>
      </c>
      <c r="E11" s="71">
        <v>862</v>
      </c>
      <c r="F11" s="72">
        <v>92.7</v>
      </c>
      <c r="G11" s="83">
        <f>E11*F11</f>
        <v>79907.400000000009</v>
      </c>
      <c r="H11" s="87">
        <v>0</v>
      </c>
      <c r="I11" s="7">
        <f t="shared" si="0"/>
        <v>862</v>
      </c>
      <c r="J11" s="82">
        <f t="shared" si="4"/>
        <v>0</v>
      </c>
      <c r="K11" s="93">
        <f t="shared" si="5"/>
        <v>79907.400000000009</v>
      </c>
      <c r="L11" s="87">
        <v>0</v>
      </c>
      <c r="M11" s="7">
        <f t="shared" si="1"/>
        <v>862</v>
      </c>
      <c r="N11" s="82">
        <f t="shared" si="2"/>
        <v>0</v>
      </c>
      <c r="O11" s="95">
        <f t="shared" si="3"/>
        <v>79907.400000000009</v>
      </c>
    </row>
    <row r="12" spans="1:15">
      <c r="A12" s="68">
        <v>10</v>
      </c>
      <c r="B12" s="69" t="s">
        <v>115</v>
      </c>
      <c r="C12" s="70" t="s">
        <v>116</v>
      </c>
      <c r="D12" s="69" t="s">
        <v>100</v>
      </c>
      <c r="E12" s="71">
        <v>3.9</v>
      </c>
      <c r="F12" s="72">
        <v>55.31</v>
      </c>
      <c r="G12" s="83">
        <f>E12*F12</f>
        <v>215.709</v>
      </c>
      <c r="H12" s="87">
        <v>0</v>
      </c>
      <c r="I12" s="7">
        <f t="shared" si="0"/>
        <v>3.9</v>
      </c>
      <c r="J12" s="82">
        <f t="shared" si="4"/>
        <v>0</v>
      </c>
      <c r="K12" s="93">
        <f t="shared" si="5"/>
        <v>215.709</v>
      </c>
      <c r="L12" s="87">
        <v>0</v>
      </c>
      <c r="M12" s="7">
        <f t="shared" si="1"/>
        <v>3.9</v>
      </c>
      <c r="N12" s="82">
        <f t="shared" si="2"/>
        <v>0</v>
      </c>
      <c r="O12" s="95">
        <f t="shared" si="3"/>
        <v>215.709</v>
      </c>
    </row>
    <row r="13" spans="1:15">
      <c r="A13" s="68">
        <v>11</v>
      </c>
      <c r="B13" s="69" t="s">
        <v>117</v>
      </c>
      <c r="C13" s="70" t="s">
        <v>118</v>
      </c>
      <c r="D13" s="69" t="s">
        <v>119</v>
      </c>
      <c r="E13" s="71">
        <v>4</v>
      </c>
      <c r="F13" s="72">
        <v>247.91</v>
      </c>
      <c r="G13" s="83">
        <f>E13*F13</f>
        <v>991.64</v>
      </c>
      <c r="H13" s="87">
        <v>0</v>
      </c>
      <c r="I13" s="7">
        <f t="shared" si="0"/>
        <v>4</v>
      </c>
      <c r="J13" s="82">
        <f t="shared" si="4"/>
        <v>0</v>
      </c>
      <c r="K13" s="93">
        <f t="shared" si="5"/>
        <v>991.64</v>
      </c>
      <c r="L13" s="87">
        <v>0</v>
      </c>
      <c r="M13" s="7">
        <f t="shared" si="1"/>
        <v>4</v>
      </c>
      <c r="N13" s="82">
        <f t="shared" si="2"/>
        <v>0</v>
      </c>
      <c r="O13" s="95">
        <f t="shared" si="3"/>
        <v>991.64</v>
      </c>
    </row>
    <row r="14" spans="1:15">
      <c r="A14" s="74">
        <v>12</v>
      </c>
      <c r="B14" s="75" t="s">
        <v>120</v>
      </c>
      <c r="C14" s="76" t="s">
        <v>121</v>
      </c>
      <c r="D14" s="75" t="s">
        <v>95</v>
      </c>
      <c r="E14" s="77">
        <v>1</v>
      </c>
      <c r="F14" s="78">
        <v>7124.63</v>
      </c>
      <c r="G14" s="83">
        <f>E14*F14</f>
        <v>7124.63</v>
      </c>
      <c r="H14" s="87">
        <v>0</v>
      </c>
      <c r="I14" s="7">
        <f t="shared" si="0"/>
        <v>1</v>
      </c>
      <c r="J14" s="82">
        <f t="shared" si="4"/>
        <v>0</v>
      </c>
      <c r="K14" s="93">
        <f t="shared" si="5"/>
        <v>7124.63</v>
      </c>
      <c r="L14" s="87">
        <v>0</v>
      </c>
      <c r="M14" s="7">
        <f t="shared" si="1"/>
        <v>1</v>
      </c>
      <c r="N14" s="82">
        <f t="shared" si="2"/>
        <v>0</v>
      </c>
      <c r="O14" s="95">
        <f t="shared" si="3"/>
        <v>7124.63</v>
      </c>
    </row>
    <row r="15" spans="1:15">
      <c r="A15" s="161" t="s">
        <v>122</v>
      </c>
      <c r="B15" s="162"/>
      <c r="C15" s="162"/>
      <c r="D15" s="162"/>
      <c r="E15" s="163"/>
      <c r="F15" s="164">
        <f>SUM(G3:G14)</f>
        <v>238131.36900000004</v>
      </c>
      <c r="G15" s="165"/>
      <c r="H15" s="88"/>
      <c r="I15" s="89"/>
      <c r="J15" s="90">
        <f>SUM(J3:J14)</f>
        <v>0</v>
      </c>
      <c r="K15" s="94">
        <f>SUM(K3:K14)</f>
        <v>238131.36900000004</v>
      </c>
      <c r="L15" s="96"/>
      <c r="M15" s="97"/>
      <c r="N15" s="98">
        <f>SUM(N3:N14)</f>
        <v>0</v>
      </c>
      <c r="O15" s="99">
        <f>K15-N15</f>
        <v>238131.36900000004</v>
      </c>
    </row>
    <row r="16" spans="1:15">
      <c r="L16" s="139" t="s">
        <v>123</v>
      </c>
      <c r="M16" s="140"/>
      <c r="N16" s="140"/>
      <c r="O16" s="141"/>
    </row>
    <row r="17" spans="8:15">
      <c r="L17" s="142"/>
      <c r="M17" s="143"/>
      <c r="N17" s="143"/>
      <c r="O17" s="144"/>
    </row>
    <row r="19" spans="8:15">
      <c r="H19" s="105" t="s">
        <v>124</v>
      </c>
      <c r="I19" s="153"/>
      <c r="J19" s="153"/>
      <c r="K19" s="153"/>
      <c r="L19" s="105" t="s">
        <v>124</v>
      </c>
      <c r="M19" s="153"/>
      <c r="N19" s="153"/>
      <c r="O19" s="153"/>
    </row>
    <row r="20" spans="8:15">
      <c r="I20" s="153"/>
      <c r="J20" s="153"/>
      <c r="K20" s="153"/>
      <c r="M20" s="153"/>
      <c r="N20" s="153"/>
      <c r="O20" s="153"/>
    </row>
    <row r="21" spans="8:15">
      <c r="I21" s="153"/>
      <c r="J21" s="153"/>
      <c r="K21" s="153"/>
      <c r="M21" s="153"/>
      <c r="N21" s="153"/>
      <c r="O21" s="153"/>
    </row>
    <row r="22" spans="8:15">
      <c r="I22" s="153"/>
      <c r="J22" s="153"/>
      <c r="K22" s="153"/>
      <c r="M22" s="153"/>
      <c r="N22" s="153"/>
      <c r="O22" s="153"/>
    </row>
    <row r="23" spans="8:15">
      <c r="H23" s="105" t="s">
        <v>125</v>
      </c>
      <c r="I23" s="153"/>
      <c r="J23" s="153"/>
      <c r="K23" s="153"/>
      <c r="L23" s="105" t="s">
        <v>125</v>
      </c>
      <c r="M23" s="153"/>
      <c r="N23" s="153"/>
      <c r="O23" s="153"/>
    </row>
    <row r="24" spans="8:15">
      <c r="I24" s="153"/>
      <c r="J24" s="153"/>
      <c r="K24" s="153"/>
      <c r="M24" s="153"/>
      <c r="N24" s="153"/>
      <c r="O24" s="153"/>
    </row>
    <row r="25" spans="8:15">
      <c r="I25" s="153"/>
      <c r="J25" s="153"/>
      <c r="K25" s="153"/>
      <c r="M25" s="153"/>
      <c r="N25" s="153"/>
      <c r="O25" s="153"/>
    </row>
    <row r="26" spans="8:15">
      <c r="I26" s="153"/>
      <c r="J26" s="153"/>
      <c r="K26" s="153"/>
      <c r="M26" s="153"/>
      <c r="N26" s="153"/>
      <c r="O26" s="153"/>
    </row>
    <row r="27" spans="8:15">
      <c r="H27" s="105" t="s">
        <v>126</v>
      </c>
      <c r="I27" s="153"/>
      <c r="J27" s="153"/>
      <c r="K27" s="153"/>
      <c r="L27" s="105" t="s">
        <v>126</v>
      </c>
      <c r="M27" s="153"/>
      <c r="N27" s="153"/>
      <c r="O27" s="153"/>
    </row>
    <row r="28" spans="8:15">
      <c r="I28" s="153"/>
      <c r="J28" s="153"/>
      <c r="K28" s="153"/>
      <c r="M28" s="153"/>
      <c r="N28" s="153"/>
      <c r="O28" s="153"/>
    </row>
    <row r="29" spans="8:15">
      <c r="I29" s="153"/>
      <c r="J29" s="153"/>
      <c r="K29" s="153"/>
      <c r="M29" s="153"/>
      <c r="N29" s="153"/>
      <c r="O29" s="153"/>
    </row>
    <row r="30" spans="8:15">
      <c r="I30" s="153"/>
      <c r="J30" s="153"/>
      <c r="K30" s="153"/>
      <c r="M30" s="153"/>
      <c r="N30" s="153"/>
      <c r="O30" s="153"/>
    </row>
  </sheetData>
  <mergeCells count="14">
    <mergeCell ref="I19:K22"/>
    <mergeCell ref="I23:K26"/>
    <mergeCell ref="I27:K30"/>
    <mergeCell ref="M19:O22"/>
    <mergeCell ref="M23:O26"/>
    <mergeCell ref="M27:O30"/>
    <mergeCell ref="L16:O17"/>
    <mergeCell ref="L2:O2"/>
    <mergeCell ref="F1:G1"/>
    <mergeCell ref="A2:C2"/>
    <mergeCell ref="A15:E15"/>
    <mergeCell ref="F15:G15"/>
    <mergeCell ref="H2:K2"/>
    <mergeCell ref="A1:E1"/>
  </mergeCells>
  <conditionalFormatting sqref="M3:M14">
    <cfRule type="expression" dxfId="43" priority="19">
      <formula>M3 &gt; (E3 * 0.5)</formula>
    </cfRule>
    <cfRule type="expression" dxfId="42" priority="23">
      <formula>M3=0</formula>
    </cfRule>
  </conditionalFormatting>
  <conditionalFormatting sqref="M3:M14">
    <cfRule type="expression" dxfId="41" priority="18">
      <formula>AND(M3 &gt; 0, M3 &lt; (E3 * 0.5))</formula>
    </cfRule>
  </conditionalFormatting>
  <conditionalFormatting sqref="O3:O14">
    <cfRule type="expression" dxfId="40" priority="6">
      <formula>O3 &gt; (G3 * 0.5)</formula>
    </cfRule>
  </conditionalFormatting>
  <conditionalFormatting sqref="O3:O14">
    <cfRule type="expression" dxfId="39" priority="5">
      <formula>AND(O3 &gt; 0, O3 &lt; (G3 * 0.5))</formula>
    </cfRule>
  </conditionalFormatting>
  <conditionalFormatting sqref="O15">
    <cfRule type="expression" dxfId="38" priority="4">
      <formula>O15 &gt; (G15 * 0.5)</formula>
    </cfRule>
  </conditionalFormatting>
  <conditionalFormatting sqref="O15">
    <cfRule type="expression" dxfId="37" priority="2">
      <formula>O15 &lt;= 0</formula>
    </cfRule>
  </conditionalFormatting>
  <conditionalFormatting sqref="O3:O14">
    <cfRule type="expression" dxfId="36" priority="1">
      <formula>O3 &lt;= 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D912-7069-48CF-8F3B-838B970D21D8}">
  <sheetPr>
    <tabColor theme="4" tint="0.79998168889431442"/>
  </sheetPr>
  <dimension ref="A1:O25"/>
  <sheetViews>
    <sheetView topLeftCell="E1" workbookViewId="0">
      <selection activeCell="G20" sqref="G20"/>
    </sheetView>
  </sheetViews>
  <sheetFormatPr defaultRowHeight="15"/>
  <cols>
    <col min="2" max="2" width="15.140625" customWidth="1"/>
    <col min="3" max="3" width="48.5703125" customWidth="1"/>
    <col min="6" max="6" width="23.140625" customWidth="1"/>
    <col min="7" max="7" width="27.5703125" customWidth="1"/>
    <col min="8" max="8" width="23.28515625" customWidth="1"/>
    <col min="9" max="9" width="17.85546875" customWidth="1"/>
    <col min="10" max="10" width="19.28515625" customWidth="1"/>
    <col min="11" max="11" width="16.140625" customWidth="1"/>
    <col min="12" max="12" width="19.42578125" customWidth="1"/>
    <col min="13" max="13" width="14.140625" customWidth="1"/>
    <col min="14" max="14" width="26.42578125" customWidth="1"/>
    <col min="15" max="15" width="27.42578125" customWidth="1"/>
  </cols>
  <sheetData>
    <row r="1" spans="1:15" ht="43.5">
      <c r="A1" s="150" t="s">
        <v>127</v>
      </c>
      <c r="B1" s="151"/>
      <c r="C1" s="151"/>
      <c r="D1" s="151"/>
      <c r="E1" s="152"/>
      <c r="F1" s="148" t="s">
        <v>83</v>
      </c>
      <c r="G1" s="149"/>
      <c r="H1" s="84" t="s">
        <v>84</v>
      </c>
      <c r="I1" s="85" t="s">
        <v>85</v>
      </c>
      <c r="J1" s="85" t="s">
        <v>86</v>
      </c>
      <c r="K1" s="86" t="s">
        <v>87</v>
      </c>
      <c r="L1" s="84" t="s">
        <v>84</v>
      </c>
      <c r="M1" s="85" t="s">
        <v>85</v>
      </c>
      <c r="N1" s="85" t="s">
        <v>86</v>
      </c>
      <c r="O1" s="86" t="s">
        <v>87</v>
      </c>
    </row>
    <row r="2" spans="1:15">
      <c r="A2" s="158" t="s">
        <v>88</v>
      </c>
      <c r="B2" s="159"/>
      <c r="C2" s="160"/>
      <c r="D2" s="80" t="s">
        <v>89</v>
      </c>
      <c r="E2" s="79" t="s">
        <v>90</v>
      </c>
      <c r="F2" s="81" t="s">
        <v>91</v>
      </c>
      <c r="G2" s="91" t="s">
        <v>92</v>
      </c>
      <c r="H2" s="145"/>
      <c r="I2" s="146"/>
      <c r="J2" s="146"/>
      <c r="K2" s="157"/>
      <c r="L2" s="154" t="s">
        <v>128</v>
      </c>
      <c r="M2" s="155"/>
      <c r="N2" s="156"/>
      <c r="O2" s="157"/>
    </row>
    <row r="3" spans="1:15" ht="23.25" customHeight="1">
      <c r="A3" s="68">
        <v>1</v>
      </c>
      <c r="B3" s="69" t="s">
        <v>93</v>
      </c>
      <c r="C3" s="70" t="s">
        <v>94</v>
      </c>
      <c r="D3" s="69" t="s">
        <v>95</v>
      </c>
      <c r="E3" s="71">
        <v>1</v>
      </c>
      <c r="F3" s="72">
        <v>399.15</v>
      </c>
      <c r="G3" s="83">
        <v>399.15</v>
      </c>
      <c r="H3" s="87">
        <v>0</v>
      </c>
      <c r="I3" s="7">
        <f>MAX(E3 - H3, 0)</f>
        <v>1</v>
      </c>
      <c r="J3" s="82">
        <f>G3-(I3*(G3/E3))</f>
        <v>0</v>
      </c>
      <c r="K3" s="95">
        <f>G3-J3</f>
        <v>399.15</v>
      </c>
      <c r="L3" s="87">
        <v>0</v>
      </c>
      <c r="M3" s="7">
        <f>MAX(I3 - L3, 0)</f>
        <v>1</v>
      </c>
      <c r="N3" s="82">
        <f>IFERROR(K3 - (M3 * (K3/I3)), 0)</f>
        <v>0</v>
      </c>
      <c r="O3" s="95">
        <f>K3-N3</f>
        <v>399.15</v>
      </c>
    </row>
    <row r="4" spans="1:15" ht="23.25" customHeight="1">
      <c r="A4" s="68">
        <v>2</v>
      </c>
      <c r="B4" s="69" t="s">
        <v>96</v>
      </c>
      <c r="C4" s="70" t="s">
        <v>97</v>
      </c>
      <c r="D4" s="69" t="s">
        <v>95</v>
      </c>
      <c r="E4" s="71">
        <v>1</v>
      </c>
      <c r="F4" s="72">
        <v>1048.3699999999999</v>
      </c>
      <c r="G4" s="83">
        <v>1048.3699999999999</v>
      </c>
      <c r="H4" s="87">
        <v>0</v>
      </c>
      <c r="I4" s="7">
        <f t="shared" ref="I4:I9" si="0">MAX(E4 - H4, 0)</f>
        <v>1</v>
      </c>
      <c r="J4" s="82">
        <f t="shared" ref="J4:J10" si="1">G4-(I4*(G4/E4))</f>
        <v>0</v>
      </c>
      <c r="K4" s="95">
        <f>G4-J4</f>
        <v>1048.3699999999999</v>
      </c>
      <c r="L4" s="87">
        <v>0</v>
      </c>
      <c r="M4" s="7">
        <f t="shared" ref="M4:M10" si="2">MAX(I4 - L4, 0)</f>
        <v>1</v>
      </c>
      <c r="N4" s="82">
        <f t="shared" ref="N4:N10" si="3">IFERROR(K4 - (M4 * (K4/I4)), 0)</f>
        <v>0</v>
      </c>
      <c r="O4" s="95">
        <f t="shared" ref="O4:O10" si="4">K4-N4</f>
        <v>1048.3699999999999</v>
      </c>
    </row>
    <row r="5" spans="1:15" ht="23.25" customHeight="1">
      <c r="A5" s="68">
        <v>3</v>
      </c>
      <c r="B5" s="69" t="s">
        <v>129</v>
      </c>
      <c r="C5" s="70" t="s">
        <v>130</v>
      </c>
      <c r="D5" s="69" t="s">
        <v>103</v>
      </c>
      <c r="E5" s="73">
        <v>1879</v>
      </c>
      <c r="F5" s="72">
        <v>2</v>
      </c>
      <c r="G5" s="83">
        <v>3758</v>
      </c>
      <c r="H5" s="87">
        <v>0</v>
      </c>
      <c r="I5" s="7">
        <f t="shared" si="0"/>
        <v>1879</v>
      </c>
      <c r="J5" s="82">
        <f t="shared" si="1"/>
        <v>0</v>
      </c>
      <c r="K5" s="95">
        <f t="shared" ref="K5:K9" si="5">G5-J5</f>
        <v>3758</v>
      </c>
      <c r="L5" s="87">
        <v>0</v>
      </c>
      <c r="M5" s="7">
        <f t="shared" si="2"/>
        <v>1879</v>
      </c>
      <c r="N5" s="82">
        <f t="shared" si="3"/>
        <v>0</v>
      </c>
      <c r="O5" s="95">
        <f t="shared" si="4"/>
        <v>3758</v>
      </c>
    </row>
    <row r="6" spans="1:15" ht="23.25" customHeight="1">
      <c r="A6" s="68">
        <v>4</v>
      </c>
      <c r="B6" s="69" t="s">
        <v>113</v>
      </c>
      <c r="C6" s="70" t="s">
        <v>114</v>
      </c>
      <c r="D6" s="69" t="s">
        <v>100</v>
      </c>
      <c r="E6" s="71">
        <v>153</v>
      </c>
      <c r="F6" s="72">
        <v>92.7</v>
      </c>
      <c r="G6" s="83">
        <v>14183.1</v>
      </c>
      <c r="H6" s="87">
        <v>0</v>
      </c>
      <c r="I6" s="7">
        <f t="shared" si="0"/>
        <v>153</v>
      </c>
      <c r="J6" s="82">
        <f t="shared" si="1"/>
        <v>0</v>
      </c>
      <c r="K6" s="95">
        <f t="shared" si="5"/>
        <v>14183.1</v>
      </c>
      <c r="L6" s="87">
        <v>0</v>
      </c>
      <c r="M6" s="7">
        <f t="shared" si="2"/>
        <v>153</v>
      </c>
      <c r="N6" s="82">
        <f t="shared" si="3"/>
        <v>0</v>
      </c>
      <c r="O6" s="95">
        <f t="shared" si="4"/>
        <v>14183.1</v>
      </c>
    </row>
    <row r="7" spans="1:15" ht="23.25" customHeight="1">
      <c r="A7" s="68">
        <v>5</v>
      </c>
      <c r="B7" s="69" t="s">
        <v>115</v>
      </c>
      <c r="C7" s="70" t="s">
        <v>116</v>
      </c>
      <c r="D7" s="69" t="s">
        <v>100</v>
      </c>
      <c r="E7" s="71">
        <v>0.6</v>
      </c>
      <c r="F7" s="72">
        <v>55.31</v>
      </c>
      <c r="G7" s="83">
        <v>33.19</v>
      </c>
      <c r="H7" s="87">
        <v>0</v>
      </c>
      <c r="I7" s="7">
        <f t="shared" si="0"/>
        <v>0.6</v>
      </c>
      <c r="J7" s="82">
        <f t="shared" si="1"/>
        <v>0</v>
      </c>
      <c r="K7" s="95">
        <f t="shared" si="5"/>
        <v>33.19</v>
      </c>
      <c r="L7" s="87">
        <v>0</v>
      </c>
      <c r="M7" s="7">
        <f t="shared" si="2"/>
        <v>0.6</v>
      </c>
      <c r="N7" s="82">
        <f t="shared" si="3"/>
        <v>0</v>
      </c>
      <c r="O7" s="95">
        <f t="shared" si="4"/>
        <v>33.19</v>
      </c>
    </row>
    <row r="8" spans="1:15" ht="23.25" customHeight="1">
      <c r="A8" s="68">
        <v>6</v>
      </c>
      <c r="B8" s="69" t="s">
        <v>117</v>
      </c>
      <c r="C8" s="70" t="s">
        <v>118</v>
      </c>
      <c r="D8" s="69" t="s">
        <v>119</v>
      </c>
      <c r="E8" s="71">
        <v>8</v>
      </c>
      <c r="F8" s="72">
        <v>247.91</v>
      </c>
      <c r="G8" s="83">
        <v>1983.28</v>
      </c>
      <c r="H8" s="87">
        <v>0</v>
      </c>
      <c r="I8" s="7">
        <f t="shared" si="0"/>
        <v>8</v>
      </c>
      <c r="J8" s="82">
        <f t="shared" si="1"/>
        <v>0</v>
      </c>
      <c r="K8" s="95">
        <f t="shared" si="5"/>
        <v>1983.28</v>
      </c>
      <c r="L8" s="87">
        <v>0</v>
      </c>
      <c r="M8" s="7">
        <f t="shared" si="2"/>
        <v>8</v>
      </c>
      <c r="N8" s="82">
        <f t="shared" si="3"/>
        <v>0</v>
      </c>
      <c r="O8" s="95">
        <f t="shared" si="4"/>
        <v>1983.28</v>
      </c>
    </row>
    <row r="9" spans="1:15" ht="23.25" customHeight="1">
      <c r="A9" s="74">
        <v>7</v>
      </c>
      <c r="B9" s="75" t="s">
        <v>120</v>
      </c>
      <c r="C9" s="76" t="s">
        <v>121</v>
      </c>
      <c r="D9" s="75" t="s">
        <v>95</v>
      </c>
      <c r="E9" s="77">
        <v>1</v>
      </c>
      <c r="F9" s="78">
        <v>610.70000000000005</v>
      </c>
      <c r="G9" s="101">
        <v>610.70000000000005</v>
      </c>
      <c r="H9" s="87">
        <v>0</v>
      </c>
      <c r="I9" s="7">
        <f t="shared" si="0"/>
        <v>1</v>
      </c>
      <c r="J9" s="82">
        <f t="shared" si="1"/>
        <v>0</v>
      </c>
      <c r="K9" s="95">
        <f t="shared" si="5"/>
        <v>610.70000000000005</v>
      </c>
      <c r="L9" s="87">
        <v>0</v>
      </c>
      <c r="M9" s="7">
        <f t="shared" si="2"/>
        <v>1</v>
      </c>
      <c r="N9" s="82">
        <f t="shared" si="3"/>
        <v>0</v>
      </c>
      <c r="O9" s="95">
        <f t="shared" si="4"/>
        <v>610.70000000000005</v>
      </c>
    </row>
    <row r="10" spans="1:15" ht="23.25" customHeight="1">
      <c r="A10" s="161" t="s">
        <v>122</v>
      </c>
      <c r="B10" s="162"/>
      <c r="C10" s="162"/>
      <c r="D10" s="162"/>
      <c r="E10" s="163"/>
      <c r="F10" s="164">
        <f>SUM(G3:G9)</f>
        <v>22015.79</v>
      </c>
      <c r="G10" s="165"/>
      <c r="H10" s="88"/>
      <c r="I10" s="89"/>
      <c r="J10" s="82">
        <f>SUM(J3:J9)</f>
        <v>0</v>
      </c>
      <c r="K10" s="102">
        <f>SUM(K3:K9)</f>
        <v>22015.79</v>
      </c>
      <c r="L10" s="87"/>
      <c r="M10" s="7"/>
      <c r="N10" s="82">
        <f>SUM(N3:N9)</f>
        <v>0</v>
      </c>
      <c r="O10" s="95">
        <f t="shared" si="4"/>
        <v>22015.79</v>
      </c>
    </row>
    <row r="11" spans="1:15">
      <c r="L11" s="139" t="s">
        <v>123</v>
      </c>
      <c r="M11" s="140"/>
      <c r="N11" s="140"/>
      <c r="O11" s="141"/>
    </row>
    <row r="12" spans="1:15">
      <c r="L12" s="142"/>
      <c r="M12" s="143"/>
      <c r="N12" s="143"/>
      <c r="O12" s="144"/>
    </row>
    <row r="14" spans="1:15">
      <c r="H14" s="105" t="s">
        <v>124</v>
      </c>
      <c r="I14" s="153"/>
      <c r="J14" s="153"/>
      <c r="K14" s="153"/>
      <c r="L14" s="105" t="s">
        <v>124</v>
      </c>
      <c r="M14" s="153"/>
      <c r="N14" s="153"/>
      <c r="O14" s="153"/>
    </row>
    <row r="15" spans="1:15">
      <c r="I15" s="153"/>
      <c r="J15" s="153"/>
      <c r="K15" s="153"/>
      <c r="M15" s="153"/>
      <c r="N15" s="153"/>
      <c r="O15" s="153"/>
    </row>
    <row r="16" spans="1:15">
      <c r="I16" s="153"/>
      <c r="J16" s="153"/>
      <c r="K16" s="153"/>
      <c r="M16" s="153"/>
      <c r="N16" s="153"/>
      <c r="O16" s="153"/>
    </row>
    <row r="17" spans="8:15">
      <c r="I17" s="153"/>
      <c r="J17" s="153"/>
      <c r="K17" s="153"/>
      <c r="M17" s="153"/>
      <c r="N17" s="153"/>
      <c r="O17" s="153"/>
    </row>
    <row r="18" spans="8:15">
      <c r="H18" s="105" t="s">
        <v>125</v>
      </c>
      <c r="I18" s="153"/>
      <c r="J18" s="153"/>
      <c r="K18" s="153"/>
      <c r="L18" s="105" t="s">
        <v>125</v>
      </c>
      <c r="M18" s="153"/>
      <c r="N18" s="153"/>
      <c r="O18" s="153"/>
    </row>
    <row r="19" spans="8:15">
      <c r="I19" s="153"/>
      <c r="J19" s="153"/>
      <c r="K19" s="153"/>
      <c r="M19" s="153"/>
      <c r="N19" s="153"/>
      <c r="O19" s="153"/>
    </row>
    <row r="20" spans="8:15">
      <c r="I20" s="153"/>
      <c r="J20" s="153"/>
      <c r="K20" s="153"/>
      <c r="M20" s="153"/>
      <c r="N20" s="153"/>
      <c r="O20" s="153"/>
    </row>
    <row r="21" spans="8:15">
      <c r="I21" s="153"/>
      <c r="J21" s="153"/>
      <c r="K21" s="153"/>
      <c r="M21" s="153"/>
      <c r="N21" s="153"/>
      <c r="O21" s="153"/>
    </row>
    <row r="22" spans="8:15">
      <c r="H22" s="105" t="s">
        <v>126</v>
      </c>
      <c r="I22" s="153"/>
      <c r="J22" s="153"/>
      <c r="K22" s="153"/>
      <c r="L22" s="105" t="s">
        <v>126</v>
      </c>
      <c r="M22" s="153"/>
      <c r="N22" s="153"/>
      <c r="O22" s="153"/>
    </row>
    <row r="23" spans="8:15">
      <c r="I23" s="153"/>
      <c r="J23" s="153"/>
      <c r="K23" s="153"/>
      <c r="M23" s="153"/>
      <c r="N23" s="153"/>
      <c r="O23" s="153"/>
    </row>
    <row r="24" spans="8:15">
      <c r="I24" s="153"/>
      <c r="J24" s="153"/>
      <c r="K24" s="153"/>
      <c r="M24" s="153"/>
      <c r="N24" s="153"/>
      <c r="O24" s="153"/>
    </row>
    <row r="25" spans="8:15">
      <c r="I25" s="153"/>
      <c r="J25" s="153"/>
      <c r="K25" s="153"/>
      <c r="M25" s="153"/>
      <c r="N25" s="153"/>
      <c r="O25" s="153"/>
    </row>
  </sheetData>
  <mergeCells count="14">
    <mergeCell ref="I14:K17"/>
    <mergeCell ref="M14:O17"/>
    <mergeCell ref="I18:K21"/>
    <mergeCell ref="M18:O21"/>
    <mergeCell ref="I22:K25"/>
    <mergeCell ref="M22:O25"/>
    <mergeCell ref="L2:O2"/>
    <mergeCell ref="L11:O12"/>
    <mergeCell ref="A1:E1"/>
    <mergeCell ref="F1:G1"/>
    <mergeCell ref="A2:C2"/>
    <mergeCell ref="H2:K2"/>
    <mergeCell ref="A10:E10"/>
    <mergeCell ref="F10:G10"/>
  </mergeCells>
  <conditionalFormatting sqref="M3:M10">
    <cfRule type="expression" dxfId="35" priority="7">
      <formula>M3 &gt; (E3 * 0.5)</formula>
    </cfRule>
    <cfRule type="expression" dxfId="34" priority="8">
      <formula>M3=0</formula>
    </cfRule>
  </conditionalFormatting>
  <conditionalFormatting sqref="M3:M10 O3:O10">
    <cfRule type="expression" dxfId="33" priority="6">
      <formula>AND(M3 &gt; 0, M3 &lt; (E3 * 0.5))</formula>
    </cfRule>
  </conditionalFormatting>
  <conditionalFormatting sqref="O3:O10">
    <cfRule type="expression" dxfId="32" priority="5">
      <formula>O3 &gt; (G3 * 0.5)</formula>
    </cfRule>
  </conditionalFormatting>
  <conditionalFormatting sqref="O3:O10">
    <cfRule type="expression" dxfId="31" priority="1">
      <formula>O3 &lt;= 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BA9E-391A-4496-9C34-1F1CCA82B729}">
  <sheetPr>
    <tabColor theme="4" tint="0.79998168889431442"/>
  </sheetPr>
  <dimension ref="A1:O30"/>
  <sheetViews>
    <sheetView topLeftCell="C1" workbookViewId="0">
      <selection activeCell="K17" sqref="K17"/>
    </sheetView>
  </sheetViews>
  <sheetFormatPr defaultRowHeight="15"/>
  <cols>
    <col min="2" max="2" width="13.5703125" customWidth="1"/>
    <col min="3" max="3" width="42.5703125" customWidth="1"/>
    <col min="6" max="6" width="18.7109375" customWidth="1"/>
    <col min="7" max="7" width="18.140625" customWidth="1"/>
    <col min="8" max="8" width="14.28515625" customWidth="1"/>
    <col min="9" max="9" width="17.5703125" customWidth="1"/>
    <col min="10" max="10" width="24.7109375" customWidth="1"/>
    <col min="11" max="11" width="12.140625" bestFit="1" customWidth="1"/>
    <col min="12" max="12" width="17.7109375" customWidth="1"/>
    <col min="13" max="13" width="19.7109375" customWidth="1"/>
    <col min="14" max="14" width="13.5703125" customWidth="1"/>
    <col min="15" max="15" width="18.7109375" customWidth="1"/>
  </cols>
  <sheetData>
    <row r="1" spans="1:15" ht="43.5">
      <c r="A1" s="150" t="s">
        <v>131</v>
      </c>
      <c r="B1" s="151"/>
      <c r="C1" s="151"/>
      <c r="D1" s="151"/>
      <c r="E1" s="152"/>
      <c r="F1" s="148" t="s">
        <v>83</v>
      </c>
      <c r="G1" s="149"/>
      <c r="H1" s="84" t="s">
        <v>84</v>
      </c>
      <c r="I1" s="85" t="s">
        <v>85</v>
      </c>
      <c r="J1" s="85" t="s">
        <v>86</v>
      </c>
      <c r="K1" s="92" t="s">
        <v>87</v>
      </c>
      <c r="L1" s="84" t="s">
        <v>84</v>
      </c>
      <c r="M1" s="85" t="s">
        <v>85</v>
      </c>
      <c r="N1" s="85" t="s">
        <v>86</v>
      </c>
      <c r="O1" s="86" t="s">
        <v>87</v>
      </c>
    </row>
    <row r="2" spans="1:15">
      <c r="A2" s="158" t="s">
        <v>88</v>
      </c>
      <c r="B2" s="159"/>
      <c r="C2" s="160"/>
      <c r="D2" s="80" t="s">
        <v>89</v>
      </c>
      <c r="E2" s="79" t="s">
        <v>90</v>
      </c>
      <c r="F2" s="81" t="s">
        <v>91</v>
      </c>
      <c r="G2" s="91" t="s">
        <v>92</v>
      </c>
      <c r="H2" s="145"/>
      <c r="I2" s="146"/>
      <c r="J2" s="146"/>
      <c r="K2" s="147"/>
      <c r="L2" s="154" t="s">
        <v>128</v>
      </c>
      <c r="M2" s="155"/>
      <c r="N2" s="156"/>
      <c r="O2" s="157"/>
    </row>
    <row r="3" spans="1:15" ht="21" customHeight="1">
      <c r="A3" s="68">
        <v>1</v>
      </c>
      <c r="B3" s="69" t="s">
        <v>93</v>
      </c>
      <c r="C3" s="70" t="s">
        <v>94</v>
      </c>
      <c r="D3" s="69" t="s">
        <v>95</v>
      </c>
      <c r="E3" s="71">
        <v>1</v>
      </c>
      <c r="F3" s="72">
        <v>1860.95</v>
      </c>
      <c r="G3" s="83">
        <v>1860.95</v>
      </c>
      <c r="H3" s="87">
        <v>0</v>
      </c>
      <c r="I3" s="7">
        <f>MAX(E3 - H3, 0)</f>
        <v>1</v>
      </c>
      <c r="J3" s="82">
        <f>G3-(I3*(G3/E3))</f>
        <v>0</v>
      </c>
      <c r="K3" s="93">
        <f>G3-J3</f>
        <v>1860.95</v>
      </c>
      <c r="L3" s="87">
        <v>0</v>
      </c>
      <c r="M3" s="7">
        <f>MAX(I3 - L3, 0)</f>
        <v>1</v>
      </c>
      <c r="N3" s="82">
        <f>IFERROR(K3 - (M3 * (K3/I3)), 0)</f>
        <v>0</v>
      </c>
      <c r="O3" s="95">
        <f>K3-N3</f>
        <v>1860.95</v>
      </c>
    </row>
    <row r="4" spans="1:15" ht="21" customHeight="1">
      <c r="A4" s="68">
        <v>2</v>
      </c>
      <c r="B4" s="69" t="s">
        <v>96</v>
      </c>
      <c r="C4" s="70" t="s">
        <v>97</v>
      </c>
      <c r="D4" s="69" t="s">
        <v>95</v>
      </c>
      <c r="E4" s="71">
        <v>1</v>
      </c>
      <c r="F4" s="72">
        <v>4887.7700000000004</v>
      </c>
      <c r="G4" s="83">
        <v>4887.7700000000004</v>
      </c>
      <c r="H4" s="87">
        <v>0</v>
      </c>
      <c r="I4" s="7">
        <f t="shared" ref="I4:I15" si="0">MAX(E4 - H4, 0)</f>
        <v>1</v>
      </c>
      <c r="J4" s="82">
        <f t="shared" ref="J4:J15" si="1">G4-(I4*(G4/E4))</f>
        <v>0</v>
      </c>
      <c r="K4" s="93">
        <f t="shared" ref="K4:K15" si="2">G4-J4</f>
        <v>4887.7700000000004</v>
      </c>
      <c r="L4" s="87">
        <v>0</v>
      </c>
      <c r="M4" s="7">
        <f t="shared" ref="M4:M15" si="3">MAX(I4 - L4, 0)</f>
        <v>1</v>
      </c>
      <c r="N4" s="82">
        <f t="shared" ref="N4:N15" si="4">IFERROR(K4 - (M4 * (K4/I4)), 0)</f>
        <v>0</v>
      </c>
      <c r="O4" s="95">
        <f t="shared" ref="O4:O15" si="5">K4-N4</f>
        <v>4887.7700000000004</v>
      </c>
    </row>
    <row r="5" spans="1:15" ht="21" customHeight="1">
      <c r="A5" s="68">
        <v>5</v>
      </c>
      <c r="B5" s="69" t="s">
        <v>98</v>
      </c>
      <c r="C5" s="70" t="s">
        <v>99</v>
      </c>
      <c r="D5" s="69" t="s">
        <v>100</v>
      </c>
      <c r="E5" s="71">
        <v>66</v>
      </c>
      <c r="F5" s="72">
        <v>165</v>
      </c>
      <c r="G5" s="83">
        <v>10890</v>
      </c>
      <c r="H5" s="87">
        <v>0</v>
      </c>
      <c r="I5" s="7">
        <f t="shared" si="0"/>
        <v>66</v>
      </c>
      <c r="J5" s="82">
        <f t="shared" si="1"/>
        <v>0</v>
      </c>
      <c r="K5" s="93">
        <f t="shared" si="2"/>
        <v>10890</v>
      </c>
      <c r="L5" s="87">
        <v>0</v>
      </c>
      <c r="M5" s="7">
        <f t="shared" si="3"/>
        <v>66</v>
      </c>
      <c r="N5" s="82">
        <f t="shared" si="4"/>
        <v>0</v>
      </c>
      <c r="O5" s="95">
        <f t="shared" si="5"/>
        <v>10890</v>
      </c>
    </row>
    <row r="6" spans="1:15" ht="21" customHeight="1">
      <c r="A6" s="68">
        <v>6</v>
      </c>
      <c r="B6" s="69" t="s">
        <v>132</v>
      </c>
      <c r="C6" s="70" t="s">
        <v>133</v>
      </c>
      <c r="D6" s="69" t="s">
        <v>103</v>
      </c>
      <c r="E6" s="73">
        <v>5407</v>
      </c>
      <c r="F6" s="72">
        <v>2</v>
      </c>
      <c r="G6" s="83">
        <v>10814</v>
      </c>
      <c r="H6" s="87">
        <v>0</v>
      </c>
      <c r="I6" s="7">
        <f t="shared" si="0"/>
        <v>5407</v>
      </c>
      <c r="J6" s="82">
        <f t="shared" si="1"/>
        <v>0</v>
      </c>
      <c r="K6" s="93">
        <f t="shared" si="2"/>
        <v>10814</v>
      </c>
      <c r="L6" s="87">
        <v>0</v>
      </c>
      <c r="M6" s="7">
        <f t="shared" si="3"/>
        <v>5407</v>
      </c>
      <c r="N6" s="82">
        <f t="shared" si="4"/>
        <v>0</v>
      </c>
      <c r="O6" s="95">
        <f t="shared" si="5"/>
        <v>10814</v>
      </c>
    </row>
    <row r="7" spans="1:15" ht="21" customHeight="1">
      <c r="A7" s="68">
        <v>7</v>
      </c>
      <c r="B7" s="69" t="s">
        <v>101</v>
      </c>
      <c r="C7" s="70" t="s">
        <v>102</v>
      </c>
      <c r="D7" s="69" t="s">
        <v>103</v>
      </c>
      <c r="E7" s="71">
        <v>305</v>
      </c>
      <c r="F7" s="72">
        <v>3.5</v>
      </c>
      <c r="G7" s="83">
        <v>1067.5</v>
      </c>
      <c r="H7" s="87">
        <v>0</v>
      </c>
      <c r="I7" s="7">
        <f t="shared" si="0"/>
        <v>305</v>
      </c>
      <c r="J7" s="82">
        <f t="shared" si="1"/>
        <v>0</v>
      </c>
      <c r="K7" s="93">
        <f t="shared" si="2"/>
        <v>1067.5</v>
      </c>
      <c r="L7" s="87">
        <v>0</v>
      </c>
      <c r="M7" s="7">
        <f t="shared" si="3"/>
        <v>305</v>
      </c>
      <c r="N7" s="82">
        <f t="shared" si="4"/>
        <v>0</v>
      </c>
      <c r="O7" s="95">
        <f t="shared" si="5"/>
        <v>1067.5</v>
      </c>
    </row>
    <row r="8" spans="1:15" ht="21" customHeight="1">
      <c r="A8" s="68">
        <v>8</v>
      </c>
      <c r="B8" s="69" t="s">
        <v>104</v>
      </c>
      <c r="C8" s="70" t="s">
        <v>105</v>
      </c>
      <c r="D8" s="69" t="s">
        <v>106</v>
      </c>
      <c r="E8" s="73">
        <v>2238</v>
      </c>
      <c r="F8" s="72">
        <v>0.61</v>
      </c>
      <c r="G8" s="83">
        <v>1365.18</v>
      </c>
      <c r="H8" s="87">
        <v>0</v>
      </c>
      <c r="I8" s="7">
        <f t="shared" si="0"/>
        <v>2238</v>
      </c>
      <c r="J8" s="82">
        <f t="shared" si="1"/>
        <v>0</v>
      </c>
      <c r="K8" s="93">
        <f t="shared" si="2"/>
        <v>1365.18</v>
      </c>
      <c r="L8" s="87">
        <v>0</v>
      </c>
      <c r="M8" s="7">
        <f t="shared" si="3"/>
        <v>2238</v>
      </c>
      <c r="N8" s="82">
        <f t="shared" si="4"/>
        <v>0</v>
      </c>
      <c r="O8" s="95">
        <f t="shared" si="5"/>
        <v>1365.18</v>
      </c>
    </row>
    <row r="9" spans="1:15" ht="21" customHeight="1">
      <c r="A9" s="68">
        <v>9</v>
      </c>
      <c r="B9" s="69" t="s">
        <v>107</v>
      </c>
      <c r="C9" s="70" t="s">
        <v>108</v>
      </c>
      <c r="D9" s="69" t="s">
        <v>106</v>
      </c>
      <c r="E9" s="71">
        <v>250</v>
      </c>
      <c r="F9" s="72">
        <v>0.61</v>
      </c>
      <c r="G9" s="83">
        <v>152.5</v>
      </c>
      <c r="H9" s="87">
        <v>0</v>
      </c>
      <c r="I9" s="7">
        <f t="shared" si="0"/>
        <v>250</v>
      </c>
      <c r="J9" s="82">
        <f t="shared" si="1"/>
        <v>0</v>
      </c>
      <c r="K9" s="93">
        <f t="shared" si="2"/>
        <v>152.5</v>
      </c>
      <c r="L9" s="87">
        <v>0</v>
      </c>
      <c r="M9" s="7">
        <f t="shared" si="3"/>
        <v>250</v>
      </c>
      <c r="N9" s="82">
        <f t="shared" si="4"/>
        <v>0</v>
      </c>
      <c r="O9" s="95">
        <f t="shared" si="5"/>
        <v>152.5</v>
      </c>
    </row>
    <row r="10" spans="1:15" ht="21" customHeight="1">
      <c r="A10" s="68">
        <v>10</v>
      </c>
      <c r="B10" s="69" t="s">
        <v>109</v>
      </c>
      <c r="C10" s="70" t="s">
        <v>110</v>
      </c>
      <c r="D10" s="69" t="s">
        <v>106</v>
      </c>
      <c r="E10" s="73">
        <v>1838</v>
      </c>
      <c r="F10" s="72">
        <v>0.35</v>
      </c>
      <c r="G10" s="83">
        <v>643.29999999999995</v>
      </c>
      <c r="H10" s="87">
        <v>0</v>
      </c>
      <c r="I10" s="7">
        <f t="shared" si="0"/>
        <v>1838</v>
      </c>
      <c r="J10" s="82">
        <f t="shared" si="1"/>
        <v>0</v>
      </c>
      <c r="K10" s="93">
        <f t="shared" si="2"/>
        <v>643.29999999999995</v>
      </c>
      <c r="L10" s="87">
        <v>0</v>
      </c>
      <c r="M10" s="7">
        <f t="shared" si="3"/>
        <v>1838</v>
      </c>
      <c r="N10" s="82">
        <f t="shared" si="4"/>
        <v>0</v>
      </c>
      <c r="O10" s="95">
        <f t="shared" si="5"/>
        <v>643.29999999999995</v>
      </c>
    </row>
    <row r="11" spans="1:15" ht="21" customHeight="1">
      <c r="A11" s="68">
        <v>11</v>
      </c>
      <c r="B11" s="69" t="s">
        <v>111</v>
      </c>
      <c r="C11" s="70" t="s">
        <v>112</v>
      </c>
      <c r="D11" s="69" t="s">
        <v>100</v>
      </c>
      <c r="E11" s="71">
        <v>66</v>
      </c>
      <c r="F11" s="72">
        <v>87.55</v>
      </c>
      <c r="G11" s="83">
        <v>5778.3</v>
      </c>
      <c r="H11" s="87">
        <v>0</v>
      </c>
      <c r="I11" s="7">
        <f t="shared" si="0"/>
        <v>66</v>
      </c>
      <c r="J11" s="82">
        <f t="shared" si="1"/>
        <v>0</v>
      </c>
      <c r="K11" s="93">
        <f t="shared" si="2"/>
        <v>5778.3</v>
      </c>
      <c r="L11" s="87">
        <v>0</v>
      </c>
      <c r="M11" s="7">
        <f t="shared" si="3"/>
        <v>66</v>
      </c>
      <c r="N11" s="82">
        <f t="shared" si="4"/>
        <v>0</v>
      </c>
      <c r="O11" s="95">
        <f t="shared" si="5"/>
        <v>5778.3</v>
      </c>
    </row>
    <row r="12" spans="1:15" ht="21" customHeight="1">
      <c r="A12" s="68">
        <v>12</v>
      </c>
      <c r="B12" s="69" t="s">
        <v>113</v>
      </c>
      <c r="C12" s="70" t="s">
        <v>114</v>
      </c>
      <c r="D12" s="69" t="s">
        <v>100</v>
      </c>
      <c r="E12" s="71">
        <v>558</v>
      </c>
      <c r="F12" s="72">
        <v>92.7</v>
      </c>
      <c r="G12" s="83">
        <v>51726.6</v>
      </c>
      <c r="H12" s="87">
        <v>0</v>
      </c>
      <c r="I12" s="7">
        <f t="shared" si="0"/>
        <v>558</v>
      </c>
      <c r="J12" s="82">
        <f t="shared" si="1"/>
        <v>0</v>
      </c>
      <c r="K12" s="93">
        <f t="shared" si="2"/>
        <v>51726.6</v>
      </c>
      <c r="L12" s="87">
        <v>0</v>
      </c>
      <c r="M12" s="7">
        <f t="shared" si="3"/>
        <v>558</v>
      </c>
      <c r="N12" s="82">
        <f t="shared" si="4"/>
        <v>0</v>
      </c>
      <c r="O12" s="95">
        <f t="shared" si="5"/>
        <v>51726.6</v>
      </c>
    </row>
    <row r="13" spans="1:15" ht="21" customHeight="1">
      <c r="A13" s="68">
        <v>13</v>
      </c>
      <c r="B13" s="69" t="s">
        <v>115</v>
      </c>
      <c r="C13" s="70" t="s">
        <v>116</v>
      </c>
      <c r="D13" s="69" t="s">
        <v>100</v>
      </c>
      <c r="E13" s="71">
        <v>4.5</v>
      </c>
      <c r="F13" s="72">
        <v>55.31</v>
      </c>
      <c r="G13" s="83">
        <v>248.9</v>
      </c>
      <c r="H13" s="87">
        <v>0</v>
      </c>
      <c r="I13" s="7">
        <f t="shared" si="0"/>
        <v>4.5</v>
      </c>
      <c r="J13" s="82">
        <f t="shared" si="1"/>
        <v>0</v>
      </c>
      <c r="K13" s="93">
        <f t="shared" si="2"/>
        <v>248.9</v>
      </c>
      <c r="L13" s="87">
        <v>0</v>
      </c>
      <c r="M13" s="7">
        <f t="shared" si="3"/>
        <v>4.5</v>
      </c>
      <c r="N13" s="82">
        <f t="shared" si="4"/>
        <v>0</v>
      </c>
      <c r="O13" s="95">
        <f t="shared" si="5"/>
        <v>248.9</v>
      </c>
    </row>
    <row r="14" spans="1:15" ht="21" customHeight="1">
      <c r="A14" s="68">
        <v>14</v>
      </c>
      <c r="B14" s="69" t="s">
        <v>117</v>
      </c>
      <c r="C14" s="70" t="s">
        <v>118</v>
      </c>
      <c r="D14" s="69" t="s">
        <v>119</v>
      </c>
      <c r="E14" s="71">
        <v>14</v>
      </c>
      <c r="F14" s="72">
        <v>247.91</v>
      </c>
      <c r="G14" s="83">
        <v>3470.74</v>
      </c>
      <c r="H14" s="87">
        <v>0</v>
      </c>
      <c r="I14" s="7">
        <f t="shared" si="0"/>
        <v>14</v>
      </c>
      <c r="J14" s="82">
        <f t="shared" si="1"/>
        <v>0</v>
      </c>
      <c r="K14" s="93">
        <f t="shared" si="2"/>
        <v>3470.74</v>
      </c>
      <c r="L14" s="87">
        <v>0</v>
      </c>
      <c r="M14" s="7">
        <f t="shared" si="3"/>
        <v>14</v>
      </c>
      <c r="N14" s="82">
        <f t="shared" si="4"/>
        <v>0</v>
      </c>
      <c r="O14" s="95">
        <f t="shared" si="5"/>
        <v>3470.74</v>
      </c>
    </row>
    <row r="15" spans="1:15" ht="21" customHeight="1">
      <c r="A15" s="74">
        <v>15</v>
      </c>
      <c r="B15" s="75" t="s">
        <v>120</v>
      </c>
      <c r="C15" s="76" t="s">
        <v>121</v>
      </c>
      <c r="D15" s="75" t="s">
        <v>95</v>
      </c>
      <c r="E15" s="77">
        <v>1</v>
      </c>
      <c r="F15" s="78">
        <v>2847.25</v>
      </c>
      <c r="G15" s="101">
        <v>2847.25</v>
      </c>
      <c r="H15" s="87">
        <v>0</v>
      </c>
      <c r="I15" s="7">
        <f t="shared" si="0"/>
        <v>1</v>
      </c>
      <c r="J15" s="82">
        <f t="shared" si="1"/>
        <v>0</v>
      </c>
      <c r="K15" s="93">
        <f t="shared" si="2"/>
        <v>2847.25</v>
      </c>
      <c r="L15" s="87">
        <v>0</v>
      </c>
      <c r="M15" s="7">
        <f t="shared" si="3"/>
        <v>1</v>
      </c>
      <c r="N15" s="82">
        <f t="shared" si="4"/>
        <v>0</v>
      </c>
      <c r="O15" s="95">
        <f t="shared" si="5"/>
        <v>2847.25</v>
      </c>
    </row>
    <row r="16" spans="1:15" ht="21" customHeight="1">
      <c r="A16" s="161" t="s">
        <v>122</v>
      </c>
      <c r="B16" s="162"/>
      <c r="C16" s="162"/>
      <c r="D16" s="162"/>
      <c r="E16" s="163"/>
      <c r="F16" s="164">
        <f>SUM(G3:G15)</f>
        <v>95752.99</v>
      </c>
      <c r="G16" s="165"/>
      <c r="H16" s="88"/>
      <c r="I16" s="89"/>
      <c r="J16" s="90">
        <f>SUM(J3:J15)</f>
        <v>0</v>
      </c>
      <c r="K16" s="94">
        <f>SUM(K3:K15)</f>
        <v>95752.99</v>
      </c>
      <c r="L16" s="96"/>
      <c r="M16" s="97"/>
      <c r="N16" s="98">
        <f>SUM(N3:N15)</f>
        <v>0</v>
      </c>
      <c r="O16" s="99">
        <f>K16-N16</f>
        <v>95752.99</v>
      </c>
    </row>
    <row r="17" spans="6:15">
      <c r="L17" s="139" t="s">
        <v>123</v>
      </c>
      <c r="M17" s="140"/>
      <c r="N17" s="140"/>
      <c r="O17" s="141"/>
    </row>
    <row r="18" spans="6:15">
      <c r="L18" s="142"/>
      <c r="M18" s="143"/>
      <c r="N18" s="143"/>
      <c r="O18" s="144"/>
    </row>
    <row r="19" spans="6:15">
      <c r="F19" s="105" t="s">
        <v>124</v>
      </c>
      <c r="G19" s="153"/>
      <c r="H19" s="153"/>
      <c r="I19" s="153"/>
      <c r="J19" s="105" t="s">
        <v>124</v>
      </c>
      <c r="K19" s="153"/>
      <c r="L19" s="153"/>
      <c r="M19" s="153"/>
    </row>
    <row r="20" spans="6:15">
      <c r="G20" s="153"/>
      <c r="H20" s="153"/>
      <c r="I20" s="153"/>
      <c r="K20" s="153"/>
      <c r="L20" s="153"/>
      <c r="M20" s="153"/>
    </row>
    <row r="21" spans="6:15">
      <c r="G21" s="153"/>
      <c r="H21" s="153"/>
      <c r="I21" s="153"/>
      <c r="K21" s="153"/>
      <c r="L21" s="153"/>
      <c r="M21" s="153"/>
    </row>
    <row r="22" spans="6:15">
      <c r="G22" s="153"/>
      <c r="H22" s="153"/>
      <c r="I22" s="153"/>
      <c r="K22" s="153"/>
      <c r="L22" s="153"/>
      <c r="M22" s="153"/>
    </row>
    <row r="23" spans="6:15">
      <c r="F23" s="105" t="s">
        <v>125</v>
      </c>
      <c r="G23" s="153"/>
      <c r="H23" s="153"/>
      <c r="I23" s="153"/>
      <c r="J23" s="105" t="s">
        <v>125</v>
      </c>
      <c r="K23" s="153"/>
      <c r="L23" s="153"/>
      <c r="M23" s="153"/>
    </row>
    <row r="24" spans="6:15">
      <c r="G24" s="153"/>
      <c r="H24" s="153"/>
      <c r="I24" s="153"/>
      <c r="K24" s="153"/>
      <c r="L24" s="153"/>
      <c r="M24" s="153"/>
    </row>
    <row r="25" spans="6:15">
      <c r="G25" s="153"/>
      <c r="H25" s="153"/>
      <c r="I25" s="153"/>
      <c r="K25" s="153"/>
      <c r="L25" s="153"/>
      <c r="M25" s="153"/>
    </row>
    <row r="26" spans="6:15">
      <c r="G26" s="153"/>
      <c r="H26" s="153"/>
      <c r="I26" s="153"/>
      <c r="K26" s="153"/>
      <c r="L26" s="153"/>
      <c r="M26" s="153"/>
    </row>
    <row r="27" spans="6:15">
      <c r="F27" s="105" t="s">
        <v>126</v>
      </c>
      <c r="G27" s="153"/>
      <c r="H27" s="153"/>
      <c r="I27" s="153"/>
      <c r="J27" s="105" t="s">
        <v>126</v>
      </c>
      <c r="K27" s="153"/>
      <c r="L27" s="153"/>
      <c r="M27" s="153"/>
    </row>
    <row r="28" spans="6:15">
      <c r="G28" s="153"/>
      <c r="H28" s="153"/>
      <c r="I28" s="153"/>
      <c r="K28" s="153"/>
      <c r="L28" s="153"/>
      <c r="M28" s="153"/>
    </row>
    <row r="29" spans="6:15">
      <c r="G29" s="153"/>
      <c r="H29" s="153"/>
      <c r="I29" s="153"/>
      <c r="K29" s="153"/>
      <c r="L29" s="153"/>
      <c r="M29" s="153"/>
    </row>
    <row r="30" spans="6:15">
      <c r="G30" s="153"/>
      <c r="H30" s="153"/>
      <c r="I30" s="153"/>
      <c r="K30" s="153"/>
      <c r="L30" s="153"/>
      <c r="M30" s="153"/>
    </row>
  </sheetData>
  <mergeCells count="14">
    <mergeCell ref="G19:I22"/>
    <mergeCell ref="K19:M22"/>
    <mergeCell ref="G23:I26"/>
    <mergeCell ref="K23:M26"/>
    <mergeCell ref="G27:I30"/>
    <mergeCell ref="K27:M30"/>
    <mergeCell ref="L17:O18"/>
    <mergeCell ref="A1:E1"/>
    <mergeCell ref="F1:G1"/>
    <mergeCell ref="A2:C2"/>
    <mergeCell ref="H2:K2"/>
    <mergeCell ref="L2:O2"/>
    <mergeCell ref="A16:E16"/>
    <mergeCell ref="F16:G16"/>
  </mergeCells>
  <conditionalFormatting sqref="M3:M15">
    <cfRule type="expression" dxfId="30" priority="7">
      <formula>M3 &gt; (E3 * 0.5)</formula>
    </cfRule>
    <cfRule type="expression" dxfId="29" priority="8">
      <formula>M3=0</formula>
    </cfRule>
  </conditionalFormatting>
  <conditionalFormatting sqref="M3:M15 O3:O15">
    <cfRule type="expression" dxfId="28" priority="6">
      <formula>AND(M3 &gt; 0, M3 &lt; (E3 * 0.5))</formula>
    </cfRule>
  </conditionalFormatting>
  <conditionalFormatting sqref="O3:O15">
    <cfRule type="expression" dxfId="27" priority="5">
      <formula>O3 &gt; (G3 * 0.5)</formula>
    </cfRule>
  </conditionalFormatting>
  <conditionalFormatting sqref="O16">
    <cfRule type="expression" dxfId="26" priority="3">
      <formula>O16 &gt; (G16 * 0.5)</formula>
    </cfRule>
  </conditionalFormatting>
  <conditionalFormatting sqref="O16">
    <cfRule type="expression" dxfId="25" priority="2">
      <formula>O16 &lt;= 0</formula>
    </cfRule>
  </conditionalFormatting>
  <conditionalFormatting sqref="O3:O15">
    <cfRule type="expression" dxfId="24" priority="1">
      <formula>O3 &lt;= 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4F6D-8DDC-4725-8A4E-018041F957B5}">
  <sheetPr>
    <tabColor theme="4" tint="0.79998168889431442"/>
  </sheetPr>
  <dimension ref="A1:O34"/>
  <sheetViews>
    <sheetView topLeftCell="G9" workbookViewId="0">
      <selection activeCell="J38" sqref="J38:J39"/>
    </sheetView>
  </sheetViews>
  <sheetFormatPr defaultRowHeight="15"/>
  <cols>
    <col min="1" max="1" width="12" customWidth="1"/>
    <col min="2" max="2" width="14.42578125" customWidth="1"/>
    <col min="3" max="3" width="48.28515625" customWidth="1"/>
    <col min="6" max="6" width="27.28515625" customWidth="1"/>
    <col min="7" max="7" width="20.85546875" customWidth="1"/>
    <col min="8" max="8" width="26.140625" customWidth="1"/>
    <col min="9" max="9" width="17.85546875" customWidth="1"/>
    <col min="10" max="10" width="17.5703125" customWidth="1"/>
    <col min="11" max="11" width="18.85546875" customWidth="1"/>
    <col min="12" max="12" width="19.7109375" customWidth="1"/>
    <col min="13" max="13" width="21.85546875" customWidth="1"/>
    <col min="14" max="14" width="24.85546875" customWidth="1"/>
    <col min="15" max="15" width="26.140625" customWidth="1"/>
  </cols>
  <sheetData>
    <row r="1" spans="1:15" ht="43.5">
      <c r="A1" s="150" t="s">
        <v>134</v>
      </c>
      <c r="B1" s="151"/>
      <c r="C1" s="151"/>
      <c r="D1" s="151"/>
      <c r="E1" s="152"/>
      <c r="F1" s="148" t="s">
        <v>83</v>
      </c>
      <c r="G1" s="149"/>
      <c r="H1" s="84" t="s">
        <v>84</v>
      </c>
      <c r="I1" s="85" t="s">
        <v>85</v>
      </c>
      <c r="J1" s="85" t="s">
        <v>86</v>
      </c>
      <c r="K1" s="92" t="s">
        <v>87</v>
      </c>
      <c r="L1" s="84" t="s">
        <v>84</v>
      </c>
      <c r="M1" s="85" t="s">
        <v>85</v>
      </c>
      <c r="N1" s="85" t="s">
        <v>86</v>
      </c>
      <c r="O1" s="86" t="s">
        <v>87</v>
      </c>
    </row>
    <row r="2" spans="1:15">
      <c r="A2" s="158" t="s">
        <v>88</v>
      </c>
      <c r="B2" s="159"/>
      <c r="C2" s="160"/>
      <c r="D2" s="80" t="s">
        <v>89</v>
      </c>
      <c r="E2" s="79" t="s">
        <v>90</v>
      </c>
      <c r="F2" s="81" t="s">
        <v>91</v>
      </c>
      <c r="G2" s="91" t="s">
        <v>92</v>
      </c>
      <c r="H2" s="145"/>
      <c r="I2" s="146"/>
      <c r="J2" s="146"/>
      <c r="K2" s="147"/>
      <c r="L2" s="154" t="s">
        <v>128</v>
      </c>
      <c r="M2" s="155"/>
      <c r="N2" s="156"/>
      <c r="O2" s="157"/>
    </row>
    <row r="3" spans="1:15" ht="18" customHeight="1">
      <c r="A3" s="68">
        <v>1</v>
      </c>
      <c r="B3" s="69" t="s">
        <v>93</v>
      </c>
      <c r="C3" s="70" t="s">
        <v>94</v>
      </c>
      <c r="D3" s="69" t="s">
        <v>95</v>
      </c>
      <c r="E3" s="71">
        <v>1</v>
      </c>
      <c r="F3" s="72">
        <v>7680.92</v>
      </c>
      <c r="G3" s="83">
        <v>7680.92</v>
      </c>
      <c r="H3" s="87">
        <v>0</v>
      </c>
      <c r="I3" s="7">
        <f>MAX(E3 - H3, 0)</f>
        <v>1</v>
      </c>
      <c r="J3" s="82">
        <f>G3-(I3*(G3/E3))</f>
        <v>0</v>
      </c>
      <c r="K3" s="93">
        <f>G3-J3</f>
        <v>7680.92</v>
      </c>
      <c r="L3" s="87">
        <v>0</v>
      </c>
      <c r="M3" s="7">
        <f>MAX(I3 - L3, 0)</f>
        <v>1</v>
      </c>
      <c r="N3" s="82">
        <f>IFERROR(K3 - (M3 * (K3/I3)), 0)</f>
        <v>0</v>
      </c>
      <c r="O3" s="95">
        <f>K3-N3</f>
        <v>7680.92</v>
      </c>
    </row>
    <row r="4" spans="1:15" ht="18" customHeight="1">
      <c r="A4" s="68">
        <v>2</v>
      </c>
      <c r="B4" s="69" t="s">
        <v>96</v>
      </c>
      <c r="C4" s="70" t="s">
        <v>97</v>
      </c>
      <c r="D4" s="69" t="s">
        <v>95</v>
      </c>
      <c r="E4" s="71">
        <v>1</v>
      </c>
      <c r="F4" s="72">
        <v>20173.93</v>
      </c>
      <c r="G4" s="83">
        <v>20173.93</v>
      </c>
      <c r="H4" s="87">
        <v>0</v>
      </c>
      <c r="I4" s="7">
        <f t="shared" ref="I4:I19" si="0">MAX(E4 - H4, 0)</f>
        <v>1</v>
      </c>
      <c r="J4" s="82">
        <f t="shared" ref="J4:J19" si="1">G4-(I4*(G4/E4))</f>
        <v>0</v>
      </c>
      <c r="K4" s="93">
        <f t="shared" ref="K4:K19" si="2">G4-J4</f>
        <v>20173.93</v>
      </c>
      <c r="L4" s="87">
        <v>0</v>
      </c>
      <c r="M4" s="7">
        <f t="shared" ref="M4:M20" si="3">MAX(I4 - L4, 0)</f>
        <v>1</v>
      </c>
      <c r="N4" s="82">
        <f t="shared" ref="N4:N20" si="4">IFERROR(K4 - (M4 * (K4/I4)), 0)</f>
        <v>0</v>
      </c>
      <c r="O4" s="95">
        <f t="shared" ref="O4:O19" si="5">K4-N4</f>
        <v>20173.93</v>
      </c>
    </row>
    <row r="5" spans="1:15" ht="18" customHeight="1">
      <c r="A5" s="68">
        <v>3</v>
      </c>
      <c r="B5" s="69" t="s">
        <v>135</v>
      </c>
      <c r="C5" s="70" t="s">
        <v>136</v>
      </c>
      <c r="D5" s="69" t="s">
        <v>106</v>
      </c>
      <c r="E5" s="71">
        <v>130</v>
      </c>
      <c r="F5" s="72">
        <v>20.13</v>
      </c>
      <c r="G5" s="83">
        <v>2616.9</v>
      </c>
      <c r="H5" s="87">
        <v>0</v>
      </c>
      <c r="I5" s="7">
        <f t="shared" si="0"/>
        <v>130</v>
      </c>
      <c r="J5" s="82">
        <f t="shared" si="1"/>
        <v>0</v>
      </c>
      <c r="K5" s="93">
        <f t="shared" si="2"/>
        <v>2616.9</v>
      </c>
      <c r="L5" s="87">
        <v>0</v>
      </c>
      <c r="M5" s="7">
        <f t="shared" si="3"/>
        <v>130</v>
      </c>
      <c r="N5" s="82">
        <f t="shared" si="4"/>
        <v>0</v>
      </c>
      <c r="O5" s="95">
        <f t="shared" si="5"/>
        <v>2616.9</v>
      </c>
    </row>
    <row r="6" spans="1:15" ht="18" customHeight="1">
      <c r="A6" s="68">
        <v>4</v>
      </c>
      <c r="B6" s="69" t="s">
        <v>137</v>
      </c>
      <c r="C6" s="70" t="s">
        <v>138</v>
      </c>
      <c r="D6" s="69" t="s">
        <v>103</v>
      </c>
      <c r="E6" s="71">
        <v>260</v>
      </c>
      <c r="F6" s="72">
        <v>26.78</v>
      </c>
      <c r="G6" s="83">
        <v>6962.8</v>
      </c>
      <c r="H6" s="87">
        <v>0</v>
      </c>
      <c r="I6" s="7">
        <f t="shared" si="0"/>
        <v>260</v>
      </c>
      <c r="J6" s="82">
        <f t="shared" si="1"/>
        <v>0</v>
      </c>
      <c r="K6" s="93">
        <f t="shared" si="2"/>
        <v>6962.8</v>
      </c>
      <c r="L6" s="87">
        <v>0</v>
      </c>
      <c r="M6" s="7">
        <f t="shared" si="3"/>
        <v>260</v>
      </c>
      <c r="N6" s="82">
        <f t="shared" si="4"/>
        <v>0</v>
      </c>
      <c r="O6" s="95">
        <f t="shared" si="5"/>
        <v>6962.8</v>
      </c>
    </row>
    <row r="7" spans="1:15" ht="18" customHeight="1">
      <c r="A7" s="68">
        <v>5</v>
      </c>
      <c r="B7" s="69" t="s">
        <v>98</v>
      </c>
      <c r="C7" s="70" t="s">
        <v>99</v>
      </c>
      <c r="D7" s="69" t="s">
        <v>100</v>
      </c>
      <c r="E7" s="71">
        <v>440</v>
      </c>
      <c r="F7" s="72">
        <v>165</v>
      </c>
      <c r="G7" s="83">
        <v>72600</v>
      </c>
      <c r="H7" s="87">
        <v>0</v>
      </c>
      <c r="I7" s="7">
        <f t="shared" si="0"/>
        <v>440</v>
      </c>
      <c r="J7" s="82">
        <f t="shared" si="1"/>
        <v>0</v>
      </c>
      <c r="K7" s="93">
        <f t="shared" si="2"/>
        <v>72600</v>
      </c>
      <c r="L7" s="87">
        <v>0</v>
      </c>
      <c r="M7" s="7">
        <f t="shared" si="3"/>
        <v>440</v>
      </c>
      <c r="N7" s="82">
        <f t="shared" si="4"/>
        <v>0</v>
      </c>
      <c r="O7" s="95">
        <f t="shared" si="5"/>
        <v>72600</v>
      </c>
    </row>
    <row r="8" spans="1:15" ht="18" customHeight="1">
      <c r="A8" s="68">
        <v>6</v>
      </c>
      <c r="B8" s="69" t="s">
        <v>101</v>
      </c>
      <c r="C8" s="70" t="s">
        <v>133</v>
      </c>
      <c r="D8" s="69" t="s">
        <v>103</v>
      </c>
      <c r="E8" s="73">
        <v>17204</v>
      </c>
      <c r="F8" s="72">
        <v>2</v>
      </c>
      <c r="G8" s="83">
        <v>34408</v>
      </c>
      <c r="H8" s="87">
        <v>0</v>
      </c>
      <c r="I8" s="7">
        <f t="shared" si="0"/>
        <v>17204</v>
      </c>
      <c r="J8" s="82">
        <f t="shared" si="1"/>
        <v>0</v>
      </c>
      <c r="K8" s="93">
        <f t="shared" si="2"/>
        <v>34408</v>
      </c>
      <c r="L8" s="87">
        <v>0</v>
      </c>
      <c r="M8" s="7">
        <f t="shared" si="3"/>
        <v>17204</v>
      </c>
      <c r="N8" s="82">
        <f t="shared" si="4"/>
        <v>0</v>
      </c>
      <c r="O8" s="95">
        <f t="shared" si="5"/>
        <v>34408</v>
      </c>
    </row>
    <row r="9" spans="1:15" ht="18" customHeight="1">
      <c r="A9" s="68">
        <v>7</v>
      </c>
      <c r="B9" s="69" t="s">
        <v>104</v>
      </c>
      <c r="C9" s="70" t="s">
        <v>105</v>
      </c>
      <c r="D9" s="69" t="s">
        <v>106</v>
      </c>
      <c r="E9" s="73">
        <v>5035</v>
      </c>
      <c r="F9" s="72">
        <v>0.61</v>
      </c>
      <c r="G9" s="83">
        <v>3071.35</v>
      </c>
      <c r="H9" s="87">
        <v>0</v>
      </c>
      <c r="I9" s="7">
        <f t="shared" si="0"/>
        <v>5035</v>
      </c>
      <c r="J9" s="82">
        <f t="shared" si="1"/>
        <v>0</v>
      </c>
      <c r="K9" s="93">
        <f t="shared" si="2"/>
        <v>3071.35</v>
      </c>
      <c r="L9" s="87">
        <v>0</v>
      </c>
      <c r="M9" s="7">
        <f t="shared" si="3"/>
        <v>5035</v>
      </c>
      <c r="N9" s="82">
        <f t="shared" si="4"/>
        <v>0</v>
      </c>
      <c r="O9" s="95">
        <f t="shared" si="5"/>
        <v>3071.35</v>
      </c>
    </row>
    <row r="10" spans="1:15" ht="18" customHeight="1">
      <c r="A10" s="100">
        <v>8</v>
      </c>
      <c r="B10" s="69" t="s">
        <v>109</v>
      </c>
      <c r="C10" s="70" t="s">
        <v>110</v>
      </c>
      <c r="D10" s="69" t="s">
        <v>106</v>
      </c>
      <c r="E10" s="73">
        <v>5035</v>
      </c>
      <c r="F10" s="72">
        <v>0.35</v>
      </c>
      <c r="G10" s="83">
        <v>1762.25</v>
      </c>
      <c r="H10" s="87">
        <v>0</v>
      </c>
      <c r="I10" s="7">
        <f t="shared" si="0"/>
        <v>5035</v>
      </c>
      <c r="J10" s="82">
        <f t="shared" si="1"/>
        <v>0</v>
      </c>
      <c r="K10" s="93">
        <f t="shared" si="2"/>
        <v>1762.25</v>
      </c>
      <c r="L10" s="87">
        <v>0</v>
      </c>
      <c r="M10" s="7">
        <f t="shared" si="3"/>
        <v>5035</v>
      </c>
      <c r="N10" s="82">
        <f t="shared" si="4"/>
        <v>0</v>
      </c>
      <c r="O10" s="95">
        <f t="shared" si="5"/>
        <v>1762.25</v>
      </c>
    </row>
    <row r="11" spans="1:15" ht="18" customHeight="1">
      <c r="A11" s="68">
        <v>9</v>
      </c>
      <c r="B11" s="69" t="s">
        <v>113</v>
      </c>
      <c r="C11" s="70" t="s">
        <v>114</v>
      </c>
      <c r="D11" s="69" t="s">
        <v>100</v>
      </c>
      <c r="E11" s="73">
        <v>2193</v>
      </c>
      <c r="F11" s="72">
        <v>92.7</v>
      </c>
      <c r="G11" s="83">
        <v>203291.1</v>
      </c>
      <c r="H11" s="87">
        <v>0</v>
      </c>
      <c r="I11" s="7">
        <f t="shared" si="0"/>
        <v>2193</v>
      </c>
      <c r="J11" s="82">
        <f t="shared" si="1"/>
        <v>0</v>
      </c>
      <c r="K11" s="93">
        <f t="shared" si="2"/>
        <v>203291.1</v>
      </c>
      <c r="L11" s="87">
        <v>0</v>
      </c>
      <c r="M11" s="7">
        <f t="shared" si="3"/>
        <v>2193</v>
      </c>
      <c r="N11" s="82">
        <f t="shared" si="4"/>
        <v>0</v>
      </c>
      <c r="O11" s="95">
        <f t="shared" si="5"/>
        <v>203291.1</v>
      </c>
    </row>
    <row r="12" spans="1:15" ht="18" customHeight="1">
      <c r="A12" s="68">
        <v>10</v>
      </c>
      <c r="B12" s="69" t="s">
        <v>115</v>
      </c>
      <c r="C12" s="70" t="s">
        <v>116</v>
      </c>
      <c r="D12" s="69" t="s">
        <v>100</v>
      </c>
      <c r="E12" s="71">
        <v>4.5</v>
      </c>
      <c r="F12" s="72">
        <v>55.31</v>
      </c>
      <c r="G12" s="83">
        <v>248.9</v>
      </c>
      <c r="H12" s="87">
        <v>0</v>
      </c>
      <c r="I12" s="7">
        <f t="shared" si="0"/>
        <v>4.5</v>
      </c>
      <c r="J12" s="82">
        <f t="shared" si="1"/>
        <v>0</v>
      </c>
      <c r="K12" s="93">
        <f t="shared" si="2"/>
        <v>248.9</v>
      </c>
      <c r="L12" s="87">
        <v>0</v>
      </c>
      <c r="M12" s="7">
        <f t="shared" si="3"/>
        <v>4.5</v>
      </c>
      <c r="N12" s="82">
        <f t="shared" si="4"/>
        <v>0</v>
      </c>
      <c r="O12" s="95">
        <f t="shared" si="5"/>
        <v>248.9</v>
      </c>
    </row>
    <row r="13" spans="1:15" ht="18" customHeight="1">
      <c r="A13" s="68">
        <v>11</v>
      </c>
      <c r="B13" s="69" t="s">
        <v>139</v>
      </c>
      <c r="C13" s="70" t="s">
        <v>140</v>
      </c>
      <c r="D13" s="69" t="s">
        <v>103</v>
      </c>
      <c r="E13" s="71">
        <v>130</v>
      </c>
      <c r="F13" s="72">
        <v>92.19</v>
      </c>
      <c r="G13" s="83">
        <v>11984.7</v>
      </c>
      <c r="H13" s="87">
        <v>0</v>
      </c>
      <c r="I13" s="7">
        <f t="shared" si="0"/>
        <v>130</v>
      </c>
      <c r="J13" s="82">
        <f t="shared" si="1"/>
        <v>0</v>
      </c>
      <c r="K13" s="93">
        <f t="shared" si="2"/>
        <v>11984.7</v>
      </c>
      <c r="L13" s="87">
        <v>0</v>
      </c>
      <c r="M13" s="7">
        <f t="shared" si="3"/>
        <v>130</v>
      </c>
      <c r="N13" s="82">
        <f t="shared" si="4"/>
        <v>0</v>
      </c>
      <c r="O13" s="95">
        <f t="shared" si="5"/>
        <v>11984.7</v>
      </c>
    </row>
    <row r="14" spans="1:15" ht="18" customHeight="1">
      <c r="A14" s="68">
        <v>12</v>
      </c>
      <c r="B14" s="69" t="s">
        <v>141</v>
      </c>
      <c r="C14" s="70" t="s">
        <v>142</v>
      </c>
      <c r="D14" s="69" t="s">
        <v>103</v>
      </c>
      <c r="E14" s="71">
        <v>130</v>
      </c>
      <c r="F14" s="72">
        <v>182.74</v>
      </c>
      <c r="G14" s="83">
        <v>23756.2</v>
      </c>
      <c r="H14" s="87">
        <v>0</v>
      </c>
      <c r="I14" s="7">
        <f t="shared" si="0"/>
        <v>130</v>
      </c>
      <c r="J14" s="82">
        <f t="shared" si="1"/>
        <v>0</v>
      </c>
      <c r="K14" s="93">
        <f t="shared" si="2"/>
        <v>23756.2</v>
      </c>
      <c r="L14" s="87">
        <v>0</v>
      </c>
      <c r="M14" s="7">
        <f t="shared" si="3"/>
        <v>130</v>
      </c>
      <c r="N14" s="82">
        <f t="shared" si="4"/>
        <v>0</v>
      </c>
      <c r="O14" s="95">
        <f t="shared" si="5"/>
        <v>23756.2</v>
      </c>
    </row>
    <row r="15" spans="1:15" ht="18" customHeight="1">
      <c r="A15" s="68">
        <v>13</v>
      </c>
      <c r="B15" s="69" t="s">
        <v>143</v>
      </c>
      <c r="C15" s="70" t="s">
        <v>144</v>
      </c>
      <c r="D15" s="69" t="s">
        <v>103</v>
      </c>
      <c r="E15" s="71">
        <v>19.5</v>
      </c>
      <c r="F15" s="72">
        <v>315</v>
      </c>
      <c r="G15" s="83">
        <v>6142.5</v>
      </c>
      <c r="H15" s="87">
        <v>0</v>
      </c>
      <c r="I15" s="7">
        <f t="shared" si="0"/>
        <v>19.5</v>
      </c>
      <c r="J15" s="82">
        <f t="shared" si="1"/>
        <v>0</v>
      </c>
      <c r="K15" s="93">
        <f t="shared" si="2"/>
        <v>6142.5</v>
      </c>
      <c r="L15" s="87">
        <v>0</v>
      </c>
      <c r="M15" s="7">
        <f t="shared" si="3"/>
        <v>19.5</v>
      </c>
      <c r="N15" s="82">
        <f t="shared" si="4"/>
        <v>0</v>
      </c>
      <c r="O15" s="95">
        <f t="shared" si="5"/>
        <v>6142.5</v>
      </c>
    </row>
    <row r="16" spans="1:15" ht="18" customHeight="1">
      <c r="A16" s="68">
        <v>14</v>
      </c>
      <c r="B16" s="69" t="s">
        <v>145</v>
      </c>
      <c r="C16" s="70" t="s">
        <v>146</v>
      </c>
      <c r="D16" s="69" t="s">
        <v>106</v>
      </c>
      <c r="E16" s="71">
        <v>130</v>
      </c>
      <c r="F16" s="72">
        <v>65.53</v>
      </c>
      <c r="G16" s="83">
        <v>8518.9</v>
      </c>
      <c r="H16" s="87">
        <v>0</v>
      </c>
      <c r="I16" s="7">
        <f t="shared" si="0"/>
        <v>130</v>
      </c>
      <c r="J16" s="82">
        <f t="shared" si="1"/>
        <v>0</v>
      </c>
      <c r="K16" s="93">
        <f t="shared" si="2"/>
        <v>8518.9</v>
      </c>
      <c r="L16" s="87">
        <v>0</v>
      </c>
      <c r="M16" s="7">
        <f t="shared" si="3"/>
        <v>130</v>
      </c>
      <c r="N16" s="82">
        <f t="shared" si="4"/>
        <v>0</v>
      </c>
      <c r="O16" s="95">
        <f t="shared" si="5"/>
        <v>8518.9</v>
      </c>
    </row>
    <row r="17" spans="1:15" ht="18" customHeight="1">
      <c r="A17" s="68">
        <v>15</v>
      </c>
      <c r="B17" s="69" t="s">
        <v>147</v>
      </c>
      <c r="C17" s="70" t="s">
        <v>148</v>
      </c>
      <c r="D17" s="69" t="s">
        <v>103</v>
      </c>
      <c r="E17" s="71">
        <v>130</v>
      </c>
      <c r="F17" s="72">
        <v>13.46</v>
      </c>
      <c r="G17" s="83">
        <v>1749.8</v>
      </c>
      <c r="H17" s="87">
        <v>0</v>
      </c>
      <c r="I17" s="7">
        <f t="shared" si="0"/>
        <v>130</v>
      </c>
      <c r="J17" s="82">
        <f t="shared" si="1"/>
        <v>0</v>
      </c>
      <c r="K17" s="93">
        <f t="shared" si="2"/>
        <v>1749.8</v>
      </c>
      <c r="L17" s="87">
        <v>0</v>
      </c>
      <c r="M17" s="7">
        <f t="shared" si="3"/>
        <v>130</v>
      </c>
      <c r="N17" s="82">
        <f t="shared" si="4"/>
        <v>0</v>
      </c>
      <c r="O17" s="95">
        <f t="shared" si="5"/>
        <v>1749.8</v>
      </c>
    </row>
    <row r="18" spans="1:15" ht="18" customHeight="1">
      <c r="A18" s="68">
        <v>16</v>
      </c>
      <c r="B18" s="69" t="s">
        <v>117</v>
      </c>
      <c r="C18" s="70" t="s">
        <v>118</v>
      </c>
      <c r="D18" s="69" t="s">
        <v>119</v>
      </c>
      <c r="E18" s="71">
        <v>6</v>
      </c>
      <c r="F18" s="72">
        <v>247.91</v>
      </c>
      <c r="G18" s="83">
        <v>1487.46</v>
      </c>
      <c r="H18" s="87">
        <v>0</v>
      </c>
      <c r="I18" s="7">
        <f t="shared" si="0"/>
        <v>6</v>
      </c>
      <c r="J18" s="82">
        <f t="shared" si="1"/>
        <v>0</v>
      </c>
      <c r="K18" s="93">
        <f t="shared" si="2"/>
        <v>1487.46</v>
      </c>
      <c r="L18" s="87">
        <v>0</v>
      </c>
      <c r="M18" s="7">
        <f t="shared" si="3"/>
        <v>6</v>
      </c>
      <c r="N18" s="82">
        <f t="shared" si="4"/>
        <v>0</v>
      </c>
      <c r="O18" s="95">
        <f t="shared" si="5"/>
        <v>1487.46</v>
      </c>
    </row>
    <row r="19" spans="1:15" ht="18" customHeight="1">
      <c r="A19" s="74">
        <v>17</v>
      </c>
      <c r="B19" s="75" t="s">
        <v>120</v>
      </c>
      <c r="C19" s="76" t="s">
        <v>121</v>
      </c>
      <c r="D19" s="75" t="s">
        <v>95</v>
      </c>
      <c r="E19" s="77">
        <v>1</v>
      </c>
      <c r="F19" s="78">
        <v>11751.8</v>
      </c>
      <c r="G19" s="101">
        <v>11751.8</v>
      </c>
      <c r="H19" s="87">
        <v>0</v>
      </c>
      <c r="I19" s="7">
        <f t="shared" si="0"/>
        <v>1</v>
      </c>
      <c r="J19" s="82">
        <f t="shared" si="1"/>
        <v>0</v>
      </c>
      <c r="K19" s="93">
        <f t="shared" si="2"/>
        <v>11751.8</v>
      </c>
      <c r="L19" s="87">
        <v>0</v>
      </c>
      <c r="M19" s="7">
        <f t="shared" si="3"/>
        <v>1</v>
      </c>
      <c r="N19" s="82">
        <f t="shared" si="4"/>
        <v>0</v>
      </c>
      <c r="O19" s="95">
        <f t="shared" si="5"/>
        <v>11751.8</v>
      </c>
    </row>
    <row r="20" spans="1:15">
      <c r="A20" s="161" t="s">
        <v>122</v>
      </c>
      <c r="B20" s="162"/>
      <c r="C20" s="162"/>
      <c r="D20" s="162"/>
      <c r="E20" s="163"/>
      <c r="F20" s="164">
        <f>SUM(G3:G19)</f>
        <v>418207.51000000007</v>
      </c>
      <c r="G20" s="165"/>
      <c r="H20" s="88"/>
      <c r="I20" s="89"/>
      <c r="J20" s="90">
        <f>SUM(J3:J19)</f>
        <v>0</v>
      </c>
      <c r="K20" s="94">
        <f>SUM(K3:K19)</f>
        <v>418207.51000000007</v>
      </c>
      <c r="L20" s="87"/>
      <c r="M20" s="7"/>
      <c r="N20" s="82">
        <f>SUM(N3:N19)</f>
        <v>0</v>
      </c>
      <c r="O20" s="99">
        <f t="shared" ref="O4:O20" si="6">K20-N20</f>
        <v>418207.51000000007</v>
      </c>
    </row>
    <row r="21" spans="1:15">
      <c r="L21" s="139" t="s">
        <v>123</v>
      </c>
      <c r="M21" s="140"/>
      <c r="N21" s="140"/>
      <c r="O21" s="141"/>
    </row>
    <row r="22" spans="1:15">
      <c r="L22" s="142"/>
      <c r="M22" s="143"/>
      <c r="N22" s="143"/>
      <c r="O22" s="144"/>
    </row>
    <row r="23" spans="1:15">
      <c r="H23" s="105" t="s">
        <v>124</v>
      </c>
      <c r="I23" s="153"/>
      <c r="J23" s="153"/>
      <c r="K23" s="153"/>
      <c r="L23" s="105" t="s">
        <v>124</v>
      </c>
      <c r="M23" s="153"/>
      <c r="N23" s="153"/>
      <c r="O23" s="153"/>
    </row>
    <row r="24" spans="1:15">
      <c r="I24" s="153"/>
      <c r="J24" s="153"/>
      <c r="K24" s="153"/>
      <c r="M24" s="153"/>
      <c r="N24" s="153"/>
      <c r="O24" s="153"/>
    </row>
    <row r="25" spans="1:15">
      <c r="I25" s="153"/>
      <c r="J25" s="153"/>
      <c r="K25" s="153"/>
      <c r="M25" s="153"/>
      <c r="N25" s="153"/>
      <c r="O25" s="153"/>
    </row>
    <row r="26" spans="1:15">
      <c r="I26" s="153"/>
      <c r="J26" s="153"/>
      <c r="K26" s="153"/>
      <c r="M26" s="153"/>
      <c r="N26" s="153"/>
      <c r="O26" s="153"/>
    </row>
    <row r="27" spans="1:15">
      <c r="H27" s="105" t="s">
        <v>125</v>
      </c>
      <c r="I27" s="153"/>
      <c r="J27" s="153"/>
      <c r="K27" s="153"/>
      <c r="L27" s="105" t="s">
        <v>125</v>
      </c>
      <c r="M27" s="153"/>
      <c r="N27" s="153"/>
      <c r="O27" s="153"/>
    </row>
    <row r="28" spans="1:15">
      <c r="I28" s="153"/>
      <c r="J28" s="153"/>
      <c r="K28" s="153"/>
      <c r="M28" s="153"/>
      <c r="N28" s="153"/>
      <c r="O28" s="153"/>
    </row>
    <row r="29" spans="1:15">
      <c r="I29" s="153"/>
      <c r="J29" s="153"/>
      <c r="K29" s="153"/>
      <c r="M29" s="153"/>
      <c r="N29" s="153"/>
      <c r="O29" s="153"/>
    </row>
    <row r="30" spans="1:15">
      <c r="I30" s="153"/>
      <c r="J30" s="153"/>
      <c r="K30" s="153"/>
      <c r="M30" s="153"/>
      <c r="N30" s="153"/>
      <c r="O30" s="153"/>
    </row>
    <row r="31" spans="1:15">
      <c r="H31" s="105" t="s">
        <v>126</v>
      </c>
      <c r="I31" s="153"/>
      <c r="J31" s="153"/>
      <c r="K31" s="153"/>
      <c r="L31" s="105" t="s">
        <v>126</v>
      </c>
      <c r="M31" s="153"/>
      <c r="N31" s="153"/>
      <c r="O31" s="153"/>
    </row>
    <row r="32" spans="1:15">
      <c r="I32" s="153"/>
      <c r="J32" s="153"/>
      <c r="K32" s="153"/>
      <c r="M32" s="153"/>
      <c r="N32" s="153"/>
      <c r="O32" s="153"/>
    </row>
    <row r="33" spans="9:15">
      <c r="I33" s="153"/>
      <c r="J33" s="153"/>
      <c r="K33" s="153"/>
      <c r="M33" s="153"/>
      <c r="N33" s="153"/>
      <c r="O33" s="153"/>
    </row>
    <row r="34" spans="9:15">
      <c r="I34" s="153"/>
      <c r="J34" s="153"/>
      <c r="K34" s="153"/>
      <c r="M34" s="153"/>
      <c r="N34" s="153"/>
      <c r="O34" s="153"/>
    </row>
  </sheetData>
  <mergeCells count="14">
    <mergeCell ref="I23:K26"/>
    <mergeCell ref="M23:O26"/>
    <mergeCell ref="I27:K30"/>
    <mergeCell ref="M27:O30"/>
    <mergeCell ref="I31:K34"/>
    <mergeCell ref="M31:O34"/>
    <mergeCell ref="L21:O22"/>
    <mergeCell ref="A1:E1"/>
    <mergeCell ref="F1:G1"/>
    <mergeCell ref="A2:C2"/>
    <mergeCell ref="H2:K2"/>
    <mergeCell ref="L2:O2"/>
    <mergeCell ref="A20:E20"/>
    <mergeCell ref="F20:G20"/>
  </mergeCells>
  <conditionalFormatting sqref="M3:M20">
    <cfRule type="expression" dxfId="23" priority="7">
      <formula>M3 &gt; (E3 * 0.5)</formula>
    </cfRule>
    <cfRule type="expression" dxfId="22" priority="8">
      <formula>M3=0</formula>
    </cfRule>
  </conditionalFormatting>
  <conditionalFormatting sqref="M3:M20">
    <cfRule type="expression" dxfId="21" priority="6">
      <formula>AND(M3 &gt; 0, M3 &lt; (E3 * 0.5))</formula>
    </cfRule>
  </conditionalFormatting>
  <conditionalFormatting sqref="O3:O19">
    <cfRule type="expression" dxfId="20" priority="5">
      <formula>O3 &gt; (G3 * 0.5)</formula>
    </cfRule>
  </conditionalFormatting>
  <conditionalFormatting sqref="O3:O19">
    <cfRule type="expression" dxfId="19" priority="4">
      <formula>AND(O3 &gt; 0, O3 &lt; (G3 * 0.5))</formula>
    </cfRule>
  </conditionalFormatting>
  <conditionalFormatting sqref="O20">
    <cfRule type="expression" dxfId="18" priority="3">
      <formula>O20 &gt; (G20 * 0.5)</formula>
    </cfRule>
  </conditionalFormatting>
  <conditionalFormatting sqref="O20">
    <cfRule type="expression" dxfId="17" priority="2">
      <formula>O20 &lt;= 0</formula>
    </cfRule>
  </conditionalFormatting>
  <conditionalFormatting sqref="O3:O19">
    <cfRule type="expression" dxfId="16" priority="1">
      <formula>O3 &lt;= 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C5C9-3679-4AB9-B3F6-A0F573CA00EF}">
  <sheetPr>
    <tabColor theme="4" tint="0.79998168889431442"/>
  </sheetPr>
  <dimension ref="A1:O34"/>
  <sheetViews>
    <sheetView topLeftCell="C8" workbookViewId="0">
      <selection activeCell="G33" sqref="G33"/>
    </sheetView>
  </sheetViews>
  <sheetFormatPr defaultRowHeight="15"/>
  <cols>
    <col min="2" max="2" width="17.28515625" customWidth="1"/>
    <col min="3" max="3" width="40.85546875" customWidth="1"/>
    <col min="4" max="4" width="12.85546875" customWidth="1"/>
    <col min="5" max="5" width="13.140625" customWidth="1"/>
    <col min="6" max="6" width="21.85546875" customWidth="1"/>
    <col min="7" max="7" width="20.28515625" customWidth="1"/>
    <col min="8" max="8" width="18.28515625" customWidth="1"/>
    <col min="10" max="10" width="16.85546875" customWidth="1"/>
    <col min="11" max="11" width="25.140625" customWidth="1"/>
    <col min="12" max="12" width="21.5703125" customWidth="1"/>
    <col min="14" max="14" width="17.28515625" customWidth="1"/>
    <col min="15" max="15" width="20.5703125" customWidth="1"/>
  </cols>
  <sheetData>
    <row r="1" spans="1:15" ht="43.5">
      <c r="A1" s="150" t="s">
        <v>134</v>
      </c>
      <c r="B1" s="151"/>
      <c r="C1" s="151"/>
      <c r="D1" s="151"/>
      <c r="E1" s="152"/>
      <c r="F1" s="148" t="s">
        <v>83</v>
      </c>
      <c r="G1" s="149"/>
      <c r="H1" s="84" t="s">
        <v>84</v>
      </c>
      <c r="I1" s="85" t="s">
        <v>85</v>
      </c>
      <c r="J1" s="85" t="s">
        <v>86</v>
      </c>
      <c r="K1" s="92" t="s">
        <v>87</v>
      </c>
      <c r="L1" s="84" t="s">
        <v>84</v>
      </c>
      <c r="M1" s="85" t="s">
        <v>85</v>
      </c>
      <c r="N1" s="85" t="s">
        <v>86</v>
      </c>
      <c r="O1" s="86" t="s">
        <v>87</v>
      </c>
    </row>
    <row r="2" spans="1:15">
      <c r="A2" s="158" t="s">
        <v>88</v>
      </c>
      <c r="B2" s="159"/>
      <c r="C2" s="160"/>
      <c r="D2" s="80" t="s">
        <v>89</v>
      </c>
      <c r="E2" s="79" t="s">
        <v>90</v>
      </c>
      <c r="F2" s="81" t="s">
        <v>91</v>
      </c>
      <c r="G2" s="91" t="s">
        <v>92</v>
      </c>
      <c r="H2" s="145"/>
      <c r="I2" s="146"/>
      <c r="J2" s="146"/>
      <c r="K2" s="147"/>
      <c r="L2" s="154" t="s">
        <v>128</v>
      </c>
      <c r="M2" s="155"/>
      <c r="N2" s="156"/>
      <c r="O2" s="157"/>
    </row>
    <row r="3" spans="1:15" ht="23.25" customHeight="1">
      <c r="A3" s="68">
        <v>1</v>
      </c>
      <c r="B3" s="69" t="s">
        <v>93</v>
      </c>
      <c r="C3" s="70" t="s">
        <v>94</v>
      </c>
      <c r="D3" s="69" t="s">
        <v>95</v>
      </c>
      <c r="E3" s="71">
        <v>1</v>
      </c>
      <c r="F3" s="72">
        <v>2052.44</v>
      </c>
      <c r="G3" s="83">
        <v>2052.44</v>
      </c>
      <c r="H3" s="87">
        <v>0</v>
      </c>
      <c r="I3" s="7">
        <f>MAX(E3 - H3, 0)</f>
        <v>1</v>
      </c>
      <c r="J3" s="82">
        <f>G3-(I3*(G3/E3))</f>
        <v>0</v>
      </c>
      <c r="K3" s="93">
        <f>G3-J3</f>
        <v>2052.44</v>
      </c>
      <c r="L3" s="87">
        <v>0</v>
      </c>
      <c r="M3" s="7">
        <f>MAX(I3 - L3, 0)</f>
        <v>1</v>
      </c>
      <c r="N3" s="82">
        <f>IFERROR(K3 - (M3 * (K3/I3)), 0)</f>
        <v>0</v>
      </c>
      <c r="O3" s="95">
        <f>K3-N3</f>
        <v>2052.44</v>
      </c>
    </row>
    <row r="4" spans="1:15" ht="23.25" customHeight="1">
      <c r="A4" s="68">
        <v>2</v>
      </c>
      <c r="B4" s="69" t="s">
        <v>96</v>
      </c>
      <c r="C4" s="70" t="s">
        <v>97</v>
      </c>
      <c r="D4" s="69" t="s">
        <v>95</v>
      </c>
      <c r="E4" s="71">
        <v>1</v>
      </c>
      <c r="F4" s="72">
        <v>5390.74</v>
      </c>
      <c r="G4" s="83">
        <v>5390.74</v>
      </c>
      <c r="H4" s="87">
        <v>0</v>
      </c>
      <c r="I4" s="7">
        <f t="shared" ref="I4:I19" si="0">MAX(E4 - H4, 0)</f>
        <v>1</v>
      </c>
      <c r="J4" s="82">
        <f t="shared" ref="J4:J19" si="1">G4-(I4*(G4/E4))</f>
        <v>0</v>
      </c>
      <c r="K4" s="93">
        <f t="shared" ref="K4:K19" si="2">G4-J4</f>
        <v>5390.74</v>
      </c>
      <c r="L4" s="87">
        <v>0</v>
      </c>
      <c r="M4" s="7">
        <f t="shared" ref="M4:M19" si="3">MAX(I4 - L4, 0)</f>
        <v>1</v>
      </c>
      <c r="N4" s="82">
        <f t="shared" ref="N4:N19" si="4">IFERROR(K4 - (M4 * (K4/I4)), 0)</f>
        <v>0</v>
      </c>
      <c r="O4" s="95">
        <f t="shared" ref="O4:O19" si="5">K4-N4</f>
        <v>5390.74</v>
      </c>
    </row>
    <row r="5" spans="1:15" ht="23.25" customHeight="1">
      <c r="A5" s="68">
        <v>3</v>
      </c>
      <c r="B5" s="69" t="s">
        <v>135</v>
      </c>
      <c r="C5" s="70" t="s">
        <v>136</v>
      </c>
      <c r="D5" s="69" t="s">
        <v>106</v>
      </c>
      <c r="E5" s="71">
        <v>40</v>
      </c>
      <c r="F5" s="72">
        <v>20.13</v>
      </c>
      <c r="G5" s="83">
        <v>805.2</v>
      </c>
      <c r="H5" s="87">
        <v>0</v>
      </c>
      <c r="I5" s="7">
        <f t="shared" si="0"/>
        <v>40</v>
      </c>
      <c r="J5" s="82">
        <f t="shared" si="1"/>
        <v>0</v>
      </c>
      <c r="K5" s="93">
        <f t="shared" si="2"/>
        <v>805.2</v>
      </c>
      <c r="L5" s="87">
        <v>0</v>
      </c>
      <c r="M5" s="7">
        <f t="shared" si="3"/>
        <v>40</v>
      </c>
      <c r="N5" s="82">
        <f t="shared" si="4"/>
        <v>0</v>
      </c>
      <c r="O5" s="95">
        <f t="shared" si="5"/>
        <v>805.2</v>
      </c>
    </row>
    <row r="6" spans="1:15" ht="23.25" customHeight="1">
      <c r="A6" s="68">
        <v>4</v>
      </c>
      <c r="B6" s="69" t="s">
        <v>137</v>
      </c>
      <c r="C6" s="70" t="s">
        <v>138</v>
      </c>
      <c r="D6" s="69" t="s">
        <v>103</v>
      </c>
      <c r="E6" s="71">
        <v>80</v>
      </c>
      <c r="F6" s="72">
        <v>26.78</v>
      </c>
      <c r="G6" s="83">
        <v>2142.4</v>
      </c>
      <c r="H6" s="87">
        <v>0</v>
      </c>
      <c r="I6" s="7">
        <f t="shared" si="0"/>
        <v>80</v>
      </c>
      <c r="J6" s="82">
        <f t="shared" si="1"/>
        <v>0</v>
      </c>
      <c r="K6" s="93">
        <f t="shared" si="2"/>
        <v>2142.4</v>
      </c>
      <c r="L6" s="87">
        <v>0</v>
      </c>
      <c r="M6" s="7">
        <f t="shared" si="3"/>
        <v>80</v>
      </c>
      <c r="N6" s="82">
        <f t="shared" si="4"/>
        <v>0</v>
      </c>
      <c r="O6" s="95">
        <f t="shared" si="5"/>
        <v>2142.4</v>
      </c>
    </row>
    <row r="7" spans="1:15" ht="23.25" customHeight="1">
      <c r="A7" s="68">
        <v>5</v>
      </c>
      <c r="B7" s="69" t="s">
        <v>98</v>
      </c>
      <c r="C7" s="70" t="s">
        <v>99</v>
      </c>
      <c r="D7" s="69" t="s">
        <v>100</v>
      </c>
      <c r="E7" s="71">
        <v>95</v>
      </c>
      <c r="F7" s="72">
        <v>165</v>
      </c>
      <c r="G7" s="83">
        <v>15675</v>
      </c>
      <c r="H7" s="87">
        <v>0</v>
      </c>
      <c r="I7" s="7">
        <f t="shared" si="0"/>
        <v>95</v>
      </c>
      <c r="J7" s="82">
        <f t="shared" si="1"/>
        <v>0</v>
      </c>
      <c r="K7" s="93">
        <f t="shared" si="2"/>
        <v>15675</v>
      </c>
      <c r="L7" s="87">
        <v>0</v>
      </c>
      <c r="M7" s="7">
        <f t="shared" si="3"/>
        <v>95</v>
      </c>
      <c r="N7" s="82">
        <f t="shared" si="4"/>
        <v>0</v>
      </c>
      <c r="O7" s="95">
        <f t="shared" si="5"/>
        <v>15675</v>
      </c>
    </row>
    <row r="8" spans="1:15" ht="23.25" customHeight="1">
      <c r="A8" s="68">
        <v>6</v>
      </c>
      <c r="B8" s="69" t="s">
        <v>149</v>
      </c>
      <c r="C8" s="70" t="s">
        <v>133</v>
      </c>
      <c r="D8" s="69" t="s">
        <v>103</v>
      </c>
      <c r="E8" s="73">
        <v>5238</v>
      </c>
      <c r="F8" s="72">
        <v>2</v>
      </c>
      <c r="G8" s="83">
        <v>10476</v>
      </c>
      <c r="H8" s="87">
        <v>0</v>
      </c>
      <c r="I8" s="7">
        <f t="shared" si="0"/>
        <v>5238</v>
      </c>
      <c r="J8" s="82">
        <f t="shared" si="1"/>
        <v>0</v>
      </c>
      <c r="K8" s="93">
        <f t="shared" si="2"/>
        <v>10476</v>
      </c>
      <c r="L8" s="87">
        <v>0</v>
      </c>
      <c r="M8" s="7">
        <f t="shared" si="3"/>
        <v>5238</v>
      </c>
      <c r="N8" s="82">
        <f t="shared" si="4"/>
        <v>0</v>
      </c>
      <c r="O8" s="95">
        <f t="shared" si="5"/>
        <v>10476</v>
      </c>
    </row>
    <row r="9" spans="1:15" ht="23.25" customHeight="1">
      <c r="A9" s="68">
        <v>7</v>
      </c>
      <c r="B9" s="69" t="s">
        <v>104</v>
      </c>
      <c r="C9" s="70" t="s">
        <v>105</v>
      </c>
      <c r="D9" s="69" t="s">
        <v>106</v>
      </c>
      <c r="E9" s="73">
        <v>1488</v>
      </c>
      <c r="F9" s="72">
        <v>0.61</v>
      </c>
      <c r="G9" s="83">
        <v>907.68</v>
      </c>
      <c r="H9" s="87">
        <v>0</v>
      </c>
      <c r="I9" s="7">
        <f t="shared" si="0"/>
        <v>1488</v>
      </c>
      <c r="J9" s="82">
        <f t="shared" si="1"/>
        <v>0</v>
      </c>
      <c r="K9" s="93">
        <f t="shared" si="2"/>
        <v>907.68</v>
      </c>
      <c r="L9" s="87">
        <v>0</v>
      </c>
      <c r="M9" s="7">
        <f t="shared" si="3"/>
        <v>1488</v>
      </c>
      <c r="N9" s="82">
        <f t="shared" si="4"/>
        <v>0</v>
      </c>
      <c r="O9" s="95">
        <f t="shared" si="5"/>
        <v>907.68</v>
      </c>
    </row>
    <row r="10" spans="1:15" ht="23.25" customHeight="1">
      <c r="A10" s="68">
        <v>8</v>
      </c>
      <c r="B10" s="69" t="s">
        <v>109</v>
      </c>
      <c r="C10" s="70" t="s">
        <v>110</v>
      </c>
      <c r="D10" s="69" t="s">
        <v>106</v>
      </c>
      <c r="E10" s="73">
        <v>1488</v>
      </c>
      <c r="F10" s="72">
        <v>0.35</v>
      </c>
      <c r="G10" s="83">
        <v>520.79999999999995</v>
      </c>
      <c r="H10" s="87">
        <v>0</v>
      </c>
      <c r="I10" s="7">
        <f t="shared" si="0"/>
        <v>1488</v>
      </c>
      <c r="J10" s="82">
        <f t="shared" si="1"/>
        <v>0</v>
      </c>
      <c r="K10" s="93">
        <f t="shared" si="2"/>
        <v>520.79999999999995</v>
      </c>
      <c r="L10" s="87">
        <v>0</v>
      </c>
      <c r="M10" s="7">
        <f t="shared" si="3"/>
        <v>1488</v>
      </c>
      <c r="N10" s="82">
        <f t="shared" si="4"/>
        <v>0</v>
      </c>
      <c r="O10" s="95">
        <f t="shared" si="5"/>
        <v>520.79999999999995</v>
      </c>
    </row>
    <row r="11" spans="1:15" ht="23.25" customHeight="1">
      <c r="A11" s="68">
        <v>9</v>
      </c>
      <c r="B11" s="69" t="s">
        <v>113</v>
      </c>
      <c r="C11" s="70" t="s">
        <v>114</v>
      </c>
      <c r="D11" s="69" t="s">
        <v>100</v>
      </c>
      <c r="E11" s="71">
        <v>577</v>
      </c>
      <c r="F11" s="72">
        <v>92.7</v>
      </c>
      <c r="G11" s="83">
        <v>53487.9</v>
      </c>
      <c r="H11" s="87">
        <v>0</v>
      </c>
      <c r="I11" s="7">
        <f t="shared" si="0"/>
        <v>577</v>
      </c>
      <c r="J11" s="82">
        <f t="shared" si="1"/>
        <v>0</v>
      </c>
      <c r="K11" s="93">
        <f t="shared" si="2"/>
        <v>53487.9</v>
      </c>
      <c r="L11" s="87">
        <v>0</v>
      </c>
      <c r="M11" s="7">
        <f t="shared" si="3"/>
        <v>577</v>
      </c>
      <c r="N11" s="82">
        <f t="shared" si="4"/>
        <v>0</v>
      </c>
      <c r="O11" s="95">
        <f t="shared" si="5"/>
        <v>53487.9</v>
      </c>
    </row>
    <row r="12" spans="1:15" ht="23.25" customHeight="1">
      <c r="A12" s="68">
        <v>10</v>
      </c>
      <c r="B12" s="69" t="s">
        <v>115</v>
      </c>
      <c r="C12" s="70" t="s">
        <v>116</v>
      </c>
      <c r="D12" s="69" t="s">
        <v>100</v>
      </c>
      <c r="E12" s="71">
        <v>1.5</v>
      </c>
      <c r="F12" s="72">
        <v>55.31</v>
      </c>
      <c r="G12" s="83">
        <v>82.97</v>
      </c>
      <c r="H12" s="87">
        <v>0</v>
      </c>
      <c r="I12" s="7">
        <f t="shared" si="0"/>
        <v>1.5</v>
      </c>
      <c r="J12" s="82">
        <f t="shared" si="1"/>
        <v>0</v>
      </c>
      <c r="K12" s="93">
        <f t="shared" si="2"/>
        <v>82.97</v>
      </c>
      <c r="L12" s="87">
        <v>0</v>
      </c>
      <c r="M12" s="7">
        <f t="shared" si="3"/>
        <v>1.5</v>
      </c>
      <c r="N12" s="82">
        <f t="shared" si="4"/>
        <v>0</v>
      </c>
      <c r="O12" s="95">
        <f t="shared" si="5"/>
        <v>82.97</v>
      </c>
    </row>
    <row r="13" spans="1:15" ht="23.25" customHeight="1">
      <c r="A13" s="68">
        <v>11</v>
      </c>
      <c r="B13" s="69" t="s">
        <v>139</v>
      </c>
      <c r="C13" s="70" t="s">
        <v>140</v>
      </c>
      <c r="D13" s="69" t="s">
        <v>103</v>
      </c>
      <c r="E13" s="71">
        <v>40</v>
      </c>
      <c r="F13" s="72">
        <v>92.19</v>
      </c>
      <c r="G13" s="83">
        <v>3687.6</v>
      </c>
      <c r="H13" s="87">
        <v>0</v>
      </c>
      <c r="I13" s="7">
        <f t="shared" si="0"/>
        <v>40</v>
      </c>
      <c r="J13" s="82">
        <f t="shared" si="1"/>
        <v>0</v>
      </c>
      <c r="K13" s="93">
        <f t="shared" si="2"/>
        <v>3687.6</v>
      </c>
      <c r="L13" s="87">
        <v>0</v>
      </c>
      <c r="M13" s="7">
        <f t="shared" si="3"/>
        <v>40</v>
      </c>
      <c r="N13" s="82">
        <f t="shared" si="4"/>
        <v>0</v>
      </c>
      <c r="O13" s="95">
        <f t="shared" si="5"/>
        <v>3687.6</v>
      </c>
    </row>
    <row r="14" spans="1:15" ht="23.25" customHeight="1">
      <c r="A14" s="68">
        <v>12</v>
      </c>
      <c r="B14" s="69" t="s">
        <v>141</v>
      </c>
      <c r="C14" s="70" t="s">
        <v>142</v>
      </c>
      <c r="D14" s="69" t="s">
        <v>103</v>
      </c>
      <c r="E14" s="71">
        <v>40</v>
      </c>
      <c r="F14" s="72">
        <v>182.74</v>
      </c>
      <c r="G14" s="83">
        <v>7309.6</v>
      </c>
      <c r="H14" s="87">
        <v>0</v>
      </c>
      <c r="I14" s="7">
        <f t="shared" si="0"/>
        <v>40</v>
      </c>
      <c r="J14" s="82">
        <f t="shared" si="1"/>
        <v>0</v>
      </c>
      <c r="K14" s="93">
        <f t="shared" si="2"/>
        <v>7309.6</v>
      </c>
      <c r="L14" s="87">
        <v>0</v>
      </c>
      <c r="M14" s="7">
        <f t="shared" si="3"/>
        <v>40</v>
      </c>
      <c r="N14" s="82">
        <f t="shared" si="4"/>
        <v>0</v>
      </c>
      <c r="O14" s="95">
        <f t="shared" si="5"/>
        <v>7309.6</v>
      </c>
    </row>
    <row r="15" spans="1:15" ht="23.25" customHeight="1">
      <c r="A15" s="68">
        <v>13</v>
      </c>
      <c r="B15" s="69" t="s">
        <v>143</v>
      </c>
      <c r="C15" s="70" t="s">
        <v>144</v>
      </c>
      <c r="D15" s="69" t="s">
        <v>103</v>
      </c>
      <c r="E15" s="71">
        <v>6</v>
      </c>
      <c r="F15" s="72">
        <v>315</v>
      </c>
      <c r="G15" s="83">
        <v>1890</v>
      </c>
      <c r="H15" s="87">
        <v>0</v>
      </c>
      <c r="I15" s="7">
        <f t="shared" si="0"/>
        <v>6</v>
      </c>
      <c r="J15" s="82">
        <f t="shared" si="1"/>
        <v>0</v>
      </c>
      <c r="K15" s="93">
        <f t="shared" si="2"/>
        <v>1890</v>
      </c>
      <c r="L15" s="87">
        <v>0</v>
      </c>
      <c r="M15" s="7">
        <f t="shared" si="3"/>
        <v>6</v>
      </c>
      <c r="N15" s="82">
        <f t="shared" si="4"/>
        <v>0</v>
      </c>
      <c r="O15" s="95">
        <f t="shared" si="5"/>
        <v>1890</v>
      </c>
    </row>
    <row r="16" spans="1:15" ht="23.25" customHeight="1">
      <c r="A16" s="68">
        <v>14</v>
      </c>
      <c r="B16" s="69" t="s">
        <v>145</v>
      </c>
      <c r="C16" s="70" t="s">
        <v>146</v>
      </c>
      <c r="D16" s="69" t="s">
        <v>106</v>
      </c>
      <c r="E16" s="71">
        <v>40</v>
      </c>
      <c r="F16" s="72">
        <v>65.53</v>
      </c>
      <c r="G16" s="83">
        <v>2621.1999999999998</v>
      </c>
      <c r="H16" s="87">
        <v>0</v>
      </c>
      <c r="I16" s="7">
        <f t="shared" si="0"/>
        <v>40</v>
      </c>
      <c r="J16" s="82">
        <f t="shared" si="1"/>
        <v>0</v>
      </c>
      <c r="K16" s="93">
        <f t="shared" si="2"/>
        <v>2621.1999999999998</v>
      </c>
      <c r="L16" s="87">
        <v>0</v>
      </c>
      <c r="M16" s="7">
        <f t="shared" si="3"/>
        <v>40</v>
      </c>
      <c r="N16" s="82">
        <f t="shared" si="4"/>
        <v>0</v>
      </c>
      <c r="O16" s="95">
        <f t="shared" si="5"/>
        <v>2621.1999999999998</v>
      </c>
    </row>
    <row r="17" spans="1:15" ht="23.25" customHeight="1">
      <c r="A17" s="68">
        <v>15</v>
      </c>
      <c r="B17" s="69" t="s">
        <v>147</v>
      </c>
      <c r="C17" s="70" t="s">
        <v>148</v>
      </c>
      <c r="D17" s="69" t="s">
        <v>103</v>
      </c>
      <c r="E17" s="71">
        <v>40</v>
      </c>
      <c r="F17" s="72">
        <v>13.46</v>
      </c>
      <c r="G17" s="83">
        <v>538.4</v>
      </c>
      <c r="H17" s="87">
        <v>0</v>
      </c>
      <c r="I17" s="7">
        <f t="shared" si="0"/>
        <v>40</v>
      </c>
      <c r="J17" s="82">
        <f t="shared" si="1"/>
        <v>0</v>
      </c>
      <c r="K17" s="93">
        <f t="shared" si="2"/>
        <v>538.4</v>
      </c>
      <c r="L17" s="87">
        <v>0</v>
      </c>
      <c r="M17" s="7">
        <f t="shared" si="3"/>
        <v>40</v>
      </c>
      <c r="N17" s="82">
        <f t="shared" si="4"/>
        <v>0</v>
      </c>
      <c r="O17" s="95">
        <f t="shared" si="5"/>
        <v>538.4</v>
      </c>
    </row>
    <row r="18" spans="1:15" ht="23.25" customHeight="1">
      <c r="A18" s="68">
        <v>16</v>
      </c>
      <c r="B18" s="69" t="s">
        <v>117</v>
      </c>
      <c r="C18" s="70" t="s">
        <v>118</v>
      </c>
      <c r="D18" s="69" t="s">
        <v>119</v>
      </c>
      <c r="E18" s="71">
        <v>6</v>
      </c>
      <c r="F18" s="72">
        <v>247.91</v>
      </c>
      <c r="G18" s="83">
        <v>1487.46</v>
      </c>
      <c r="H18" s="87">
        <v>0</v>
      </c>
      <c r="I18" s="7">
        <f t="shared" si="0"/>
        <v>6</v>
      </c>
      <c r="J18" s="82">
        <f t="shared" si="1"/>
        <v>0</v>
      </c>
      <c r="K18" s="93">
        <f t="shared" si="2"/>
        <v>1487.46</v>
      </c>
      <c r="L18" s="87">
        <v>0</v>
      </c>
      <c r="M18" s="7">
        <f t="shared" si="3"/>
        <v>6</v>
      </c>
      <c r="N18" s="82">
        <f t="shared" si="4"/>
        <v>0</v>
      </c>
      <c r="O18" s="95">
        <f t="shared" si="5"/>
        <v>1487.46</v>
      </c>
    </row>
    <row r="19" spans="1:15" ht="23.25" customHeight="1">
      <c r="A19" s="74">
        <v>17</v>
      </c>
      <c r="B19" s="75" t="s">
        <v>120</v>
      </c>
      <c r="C19" s="76" t="s">
        <v>121</v>
      </c>
      <c r="D19" s="75" t="s">
        <v>95</v>
      </c>
      <c r="E19" s="77">
        <v>1</v>
      </c>
      <c r="F19" s="78">
        <v>3140.24</v>
      </c>
      <c r="G19" s="101">
        <v>3140.24</v>
      </c>
      <c r="H19" s="87">
        <v>0</v>
      </c>
      <c r="I19" s="7">
        <f t="shared" si="0"/>
        <v>1</v>
      </c>
      <c r="J19" s="82">
        <f t="shared" si="1"/>
        <v>0</v>
      </c>
      <c r="K19" s="93">
        <f t="shared" si="2"/>
        <v>3140.24</v>
      </c>
      <c r="L19" s="87">
        <v>0</v>
      </c>
      <c r="M19" s="7">
        <f t="shared" si="3"/>
        <v>1</v>
      </c>
      <c r="N19" s="82">
        <f t="shared" si="4"/>
        <v>0</v>
      </c>
      <c r="O19" s="95">
        <f t="shared" si="5"/>
        <v>3140.24</v>
      </c>
    </row>
    <row r="20" spans="1:15">
      <c r="A20" s="161" t="s">
        <v>122</v>
      </c>
      <c r="B20" s="162"/>
      <c r="C20" s="162"/>
      <c r="D20" s="162"/>
      <c r="E20" s="163"/>
      <c r="F20" s="164">
        <f>SUM(G3:G19)</f>
        <v>112215.63000000002</v>
      </c>
      <c r="G20" s="165"/>
      <c r="H20" s="88"/>
      <c r="I20" s="89"/>
      <c r="J20" s="90">
        <f>SUM(J3:J19)</f>
        <v>0</v>
      </c>
      <c r="K20" s="94">
        <f>SUM(K3:K19)</f>
        <v>112215.63000000002</v>
      </c>
      <c r="L20" s="87"/>
      <c r="M20" s="7"/>
      <c r="N20" s="82">
        <f>SUM(N3:N19)</f>
        <v>0</v>
      </c>
      <c r="O20" s="99">
        <f t="shared" ref="O4:O20" si="6">K20-N20</f>
        <v>112215.63000000002</v>
      </c>
    </row>
    <row r="21" spans="1:15">
      <c r="L21" s="139" t="s">
        <v>123</v>
      </c>
      <c r="M21" s="140"/>
      <c r="N21" s="140"/>
      <c r="O21" s="141"/>
    </row>
    <row r="22" spans="1:15">
      <c r="L22" s="142"/>
      <c r="M22" s="143"/>
      <c r="N22" s="143"/>
      <c r="O22" s="144"/>
    </row>
    <row r="23" spans="1:15">
      <c r="H23" s="105" t="s">
        <v>124</v>
      </c>
      <c r="I23" s="153"/>
      <c r="J23" s="153"/>
      <c r="K23" s="153"/>
      <c r="L23" s="105" t="s">
        <v>124</v>
      </c>
      <c r="M23" s="153"/>
      <c r="N23" s="153"/>
      <c r="O23" s="153"/>
    </row>
    <row r="24" spans="1:15">
      <c r="I24" s="153"/>
      <c r="J24" s="153"/>
      <c r="K24" s="153"/>
      <c r="M24" s="153"/>
      <c r="N24" s="153"/>
      <c r="O24" s="153"/>
    </row>
    <row r="25" spans="1:15">
      <c r="I25" s="153"/>
      <c r="J25" s="153"/>
      <c r="K25" s="153"/>
      <c r="M25" s="153"/>
      <c r="N25" s="153"/>
      <c r="O25" s="153"/>
    </row>
    <row r="26" spans="1:15">
      <c r="I26" s="153"/>
      <c r="J26" s="153"/>
      <c r="K26" s="153"/>
      <c r="M26" s="153"/>
      <c r="N26" s="153"/>
      <c r="O26" s="153"/>
    </row>
    <row r="27" spans="1:15">
      <c r="H27" s="105" t="s">
        <v>125</v>
      </c>
      <c r="I27" s="153"/>
      <c r="J27" s="153"/>
      <c r="K27" s="153"/>
      <c r="L27" s="105" t="s">
        <v>125</v>
      </c>
      <c r="M27" s="153"/>
      <c r="N27" s="153"/>
      <c r="O27" s="153"/>
    </row>
    <row r="28" spans="1:15">
      <c r="I28" s="153"/>
      <c r="J28" s="153"/>
      <c r="K28" s="153"/>
      <c r="M28" s="153"/>
      <c r="N28" s="153"/>
      <c r="O28" s="153"/>
    </row>
    <row r="29" spans="1:15">
      <c r="I29" s="153"/>
      <c r="J29" s="153"/>
      <c r="K29" s="153"/>
      <c r="M29" s="153"/>
      <c r="N29" s="153"/>
      <c r="O29" s="153"/>
    </row>
    <row r="30" spans="1:15">
      <c r="I30" s="153"/>
      <c r="J30" s="153"/>
      <c r="K30" s="153"/>
      <c r="M30" s="153"/>
      <c r="N30" s="153"/>
      <c r="O30" s="153"/>
    </row>
    <row r="31" spans="1:15">
      <c r="H31" s="105" t="s">
        <v>126</v>
      </c>
      <c r="I31" s="153"/>
      <c r="J31" s="153"/>
      <c r="K31" s="153"/>
      <c r="L31" s="105" t="s">
        <v>126</v>
      </c>
      <c r="M31" s="153"/>
      <c r="N31" s="153"/>
      <c r="O31" s="153"/>
    </row>
    <row r="32" spans="1:15">
      <c r="I32" s="153"/>
      <c r="J32" s="153"/>
      <c r="K32" s="153"/>
      <c r="M32" s="153"/>
      <c r="N32" s="153"/>
      <c r="O32" s="153"/>
    </row>
    <row r="33" spans="9:15">
      <c r="I33" s="153"/>
      <c r="J33" s="153"/>
      <c r="K33" s="153"/>
      <c r="M33" s="153"/>
      <c r="N33" s="153"/>
      <c r="O33" s="153"/>
    </row>
    <row r="34" spans="9:15">
      <c r="I34" s="153"/>
      <c r="J34" s="153"/>
      <c r="K34" s="153"/>
      <c r="M34" s="153"/>
      <c r="N34" s="153"/>
      <c r="O34" s="153"/>
    </row>
  </sheetData>
  <mergeCells count="14">
    <mergeCell ref="I23:K26"/>
    <mergeCell ref="M23:O26"/>
    <mergeCell ref="I27:K30"/>
    <mergeCell ref="M27:O30"/>
    <mergeCell ref="I31:K34"/>
    <mergeCell ref="M31:O34"/>
    <mergeCell ref="A20:E20"/>
    <mergeCell ref="F20:G20"/>
    <mergeCell ref="L21:O22"/>
    <mergeCell ref="A1:E1"/>
    <mergeCell ref="F1:G1"/>
    <mergeCell ref="A2:C2"/>
    <mergeCell ref="H2:K2"/>
    <mergeCell ref="L2:O2"/>
  </mergeCells>
  <conditionalFormatting sqref="M3:M20">
    <cfRule type="expression" dxfId="15" priority="7">
      <formula>M3 &gt; (E3 * 0.5)</formula>
    </cfRule>
    <cfRule type="expression" dxfId="14" priority="8">
      <formula>M3=0</formula>
    </cfRule>
  </conditionalFormatting>
  <conditionalFormatting sqref="M3:M20">
    <cfRule type="expression" dxfId="13" priority="6">
      <formula>AND(M3 &gt; 0, M3 &lt; (E3 * 0.5))</formula>
    </cfRule>
  </conditionalFormatting>
  <conditionalFormatting sqref="O3:O19">
    <cfRule type="expression" dxfId="12" priority="5">
      <formula>O3 &gt; (G3 * 0.5)</formula>
    </cfRule>
  </conditionalFormatting>
  <conditionalFormatting sqref="O3:O19">
    <cfRule type="expression" dxfId="11" priority="4">
      <formula>AND(O3 &gt; 0, O3 &lt; (G3 * 0.5))</formula>
    </cfRule>
  </conditionalFormatting>
  <conditionalFormatting sqref="O20">
    <cfRule type="expression" dxfId="10" priority="3">
      <formula>O20 &gt; (G20 * 0.5)</formula>
    </cfRule>
  </conditionalFormatting>
  <conditionalFormatting sqref="O20">
    <cfRule type="expression" dxfId="9" priority="2">
      <formula>O20 &lt;= 0</formula>
    </cfRule>
  </conditionalFormatting>
  <conditionalFormatting sqref="O3:O19">
    <cfRule type="expression" dxfId="8" priority="1">
      <formula>O3 &lt;= 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CFB0C6333C54382A2A071EE3625D6" ma:contentTypeVersion="12" ma:contentTypeDescription="Create a new document." ma:contentTypeScope="" ma:versionID="749717ee32593a9fba5ee89cf2b47e5c">
  <xsd:schema xmlns:xsd="http://www.w3.org/2001/XMLSchema" xmlns:xs="http://www.w3.org/2001/XMLSchema" xmlns:p="http://schemas.microsoft.com/office/2006/metadata/properties" xmlns:ns2="99875f6b-4cfa-4c8e-abba-2f9252e01e3b" xmlns:ns3="21a6d8f7-6caf-4bf4-9873-eee60d7ca8da" targetNamespace="http://schemas.microsoft.com/office/2006/metadata/properties" ma:root="true" ma:fieldsID="751eac40c6199a93f6ea7e834e9acae9" ns2:_="" ns3:_="">
    <xsd:import namespace="99875f6b-4cfa-4c8e-abba-2f9252e01e3b"/>
    <xsd:import namespace="21a6d8f7-6caf-4bf4-9873-eee60d7ca8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75f6b-4cfa-4c8e-abba-2f9252e01e3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5ed45e04-d550-4352-b920-a5fd356de704}" ma:internalName="TaxCatchAll" ma:showField="CatchAllData" ma:web="99875f6b-4cfa-4c8e-abba-2f9252e01e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6d8f7-6caf-4bf4-9873-eee60d7ca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0dbd0de-84b2-4d1e-be11-00548c6bc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875f6b-4cfa-4c8e-abba-2f9252e01e3b" xsi:nil="true"/>
    <lcf76f155ced4ddcb4097134ff3c332f xmlns="21a6d8f7-6caf-4bf4-9873-eee60d7ca8da">
      <Terms xmlns="http://schemas.microsoft.com/office/infopath/2007/PartnerControls"/>
    </lcf76f155ced4ddcb4097134ff3c332f>
    <_dlc_DocId xmlns="99875f6b-4cfa-4c8e-abba-2f9252e01e3b">XJCEMQSUCJZC-1941765333-82177</_dlc_DocId>
    <_dlc_DocIdUrl xmlns="99875f6b-4cfa-4c8e-abba-2f9252e01e3b">
      <Url>https://cityoflawrence.sharepoint.com/sites/PublicWorksDocuments/_layouts/15/DocIdRedir.aspx?ID=XJCEMQSUCJZC-1941765333-82177</Url>
      <Description>XJCEMQSUCJZC-1941765333-82177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2217B8-42AF-4D7E-BEF2-B1EA8CA390C6}"/>
</file>

<file path=customXml/itemProps2.xml><?xml version="1.0" encoding="utf-8"?>
<ds:datastoreItem xmlns:ds="http://schemas.openxmlformats.org/officeDocument/2006/customXml" ds:itemID="{B509F638-CAC1-4489-9DBE-338F3C65ECE1}"/>
</file>

<file path=customXml/itemProps3.xml><?xml version="1.0" encoding="utf-8"?>
<ds:datastoreItem xmlns:ds="http://schemas.openxmlformats.org/officeDocument/2006/customXml" ds:itemID="{F5DE9C08-650F-478B-AD41-747DCBE5A8D1}"/>
</file>

<file path=customXml/itemProps4.xml><?xml version="1.0" encoding="utf-8"?>
<ds:datastoreItem xmlns:ds="http://schemas.openxmlformats.org/officeDocument/2006/customXml" ds:itemID="{F5C10B21-BCCB-402D-A6C5-7D5E31093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William Fort</cp:lastModifiedBy>
  <cp:revision/>
  <dcterms:created xsi:type="dcterms:W3CDTF">2025-03-03T18:16:31Z</dcterms:created>
  <dcterms:modified xsi:type="dcterms:W3CDTF">2025-03-04T20:33:41Z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0x010100DD6CFB0C6333C54382A2A071EE3625D6</vt:lpwstr>
  </property>
  <property fmtid="{D5CDD505-2E9C-101B-9397-08002B2CF9AE}" pid="3" name="MediaServiceImageTags">
    <vt:lpwstr/>
  </property>
  <property fmtid="{D5CDD505-2E9C-101B-9397-08002B2CF9AE}" pid="4" name="_dlc_DocIdItemGuid">
    <vt:lpwstr>bcdbcecc-68d1-4ae2-84a4-0e56c1763799</vt:lpwstr>
  </property>
</Properties>
</file>